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s3800403\Desktop\"/>
    </mc:Choice>
  </mc:AlternateContent>
  <xr:revisionPtr revIDLastSave="0" documentId="13_ncr:1_{3DE6366A-E842-4FB2-AC84-59FF25A5298B}" xr6:coauthVersionLast="46" xr6:coauthVersionMax="47" xr10:uidLastSave="{00000000-0000-0000-0000-000000000000}"/>
  <bookViews>
    <workbookView xWindow="28680" yWindow="-120" windowWidth="29040" windowHeight="15840" tabRatio="816" xr2:uid="{B95DCE36-E9A5-4FCA-BBD0-307473EFE105}"/>
  </bookViews>
  <sheets>
    <sheet name="Cover Page" sheetId="11" r:id="rId1"/>
    <sheet name="Background" sheetId="19" state="hidden" r:id="rId2"/>
    <sheet name="Country and Student Data" sheetId="14" r:id="rId3"/>
    <sheet name="Flight Methodologies" sheetId="18" r:id="rId4"/>
    <sheet name="Emission Factors" sheetId="7" r:id="rId5"/>
    <sheet name="Historical Conversion Factors" sheetId="17" state="hidden" r:id="rId6"/>
    <sheet name="Calculation of Emissions" sheetId="2" r:id="rId7"/>
    <sheet name="Summary and Analysis" sheetId="13" r:id="rId8"/>
  </sheets>
  <definedNames>
    <definedName name="_xlnm._FilterDatabase" localSheetId="1" hidden="1">Background!$I$6:$I$14</definedName>
    <definedName name="_xlnm._FilterDatabase" localSheetId="6" hidden="1">'Calculation of Emissions'!$B$6:$AA$264</definedName>
    <definedName name="_xlnm._FilterDatabase" localSheetId="2" hidden="1">'Country and Student Data'!$B$15:$E$255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4" l="1"/>
  <c r="S24" i="19" l="1"/>
  <c r="O24" i="19"/>
  <c r="F24" i="19"/>
  <c r="O4" i="18"/>
  <c r="E264" i="2" l="1"/>
  <c r="E263" i="2"/>
  <c r="E262" i="2"/>
  <c r="E261" i="2"/>
  <c r="E260" i="2"/>
  <c r="E259" i="2"/>
  <c r="E258" i="2"/>
  <c r="E257" i="2"/>
  <c r="E256" i="2"/>
  <c r="E255" i="2"/>
  <c r="E254" i="2"/>
  <c r="V254" i="2" s="1"/>
  <c r="E253" i="2"/>
  <c r="F158" i="13" s="1"/>
  <c r="E252" i="2"/>
  <c r="E251" i="2"/>
  <c r="F157" i="13" s="1"/>
  <c r="E250" i="2"/>
  <c r="E247" i="2"/>
  <c r="F227" i="13" s="1"/>
  <c r="E246" i="2"/>
  <c r="E245" i="2"/>
  <c r="E244" i="2"/>
  <c r="F400" i="13" s="1"/>
  <c r="E243" i="2"/>
  <c r="F226" i="13" s="1"/>
  <c r="E241" i="2"/>
  <c r="E240" i="2"/>
  <c r="V240" i="2" s="1"/>
  <c r="E242" i="2"/>
  <c r="E238" i="2"/>
  <c r="F225" i="13" s="1"/>
  <c r="E237" i="2"/>
  <c r="E236" i="2"/>
  <c r="F156" i="13" s="1"/>
  <c r="E235" i="2"/>
  <c r="F399" i="13" s="1"/>
  <c r="E234" i="2"/>
  <c r="E233" i="2"/>
  <c r="F224" i="13" s="1"/>
  <c r="E232" i="2"/>
  <c r="F223" i="13" s="1"/>
  <c r="E231" i="2"/>
  <c r="F155" i="13" s="1"/>
  <c r="E230" i="2"/>
  <c r="E229" i="2"/>
  <c r="E228" i="2"/>
  <c r="E227" i="2"/>
  <c r="E226" i="2"/>
  <c r="F222" i="13" s="1"/>
  <c r="E225" i="2"/>
  <c r="F152" i="13" s="1"/>
  <c r="E224" i="2"/>
  <c r="E223" i="2"/>
  <c r="F220" i="13" s="1"/>
  <c r="E222" i="2"/>
  <c r="E221" i="2"/>
  <c r="E220" i="2"/>
  <c r="E219" i="2"/>
  <c r="F151" i="13" s="1"/>
  <c r="E218" i="2"/>
  <c r="E217" i="2"/>
  <c r="E216" i="2"/>
  <c r="E214" i="2"/>
  <c r="E213" i="2"/>
  <c r="E212" i="2"/>
  <c r="F149" i="13" s="1"/>
  <c r="E211" i="2"/>
  <c r="F217" i="13" s="1"/>
  <c r="E210" i="2"/>
  <c r="F148" i="13" s="1"/>
  <c r="E209" i="2"/>
  <c r="E208" i="2"/>
  <c r="E207" i="2"/>
  <c r="E206" i="2"/>
  <c r="V206" i="2" s="1"/>
  <c r="E205" i="2"/>
  <c r="E204" i="2"/>
  <c r="E203" i="2"/>
  <c r="F146" i="13" s="1"/>
  <c r="E202" i="2"/>
  <c r="E201" i="2"/>
  <c r="E200" i="2"/>
  <c r="E198" i="2"/>
  <c r="F215" i="13" s="1"/>
  <c r="E197" i="2"/>
  <c r="V197" i="2" s="1"/>
  <c r="E196" i="2"/>
  <c r="E195" i="2"/>
  <c r="E194" i="2"/>
  <c r="F356" i="13" s="1"/>
  <c r="E193" i="2"/>
  <c r="E192" i="2"/>
  <c r="E191" i="2"/>
  <c r="F353" i="13" s="1"/>
  <c r="E215" i="2"/>
  <c r="E190" i="2"/>
  <c r="E189" i="2"/>
  <c r="F351" i="13" s="1"/>
  <c r="E188" i="2"/>
  <c r="E187" i="2"/>
  <c r="E186" i="2"/>
  <c r="V186" i="2" s="1"/>
  <c r="E184" i="2"/>
  <c r="V184" i="2" s="1"/>
  <c r="E185" i="2"/>
  <c r="V185" i="2" s="1"/>
  <c r="E183" i="2"/>
  <c r="F214" i="13" s="1"/>
  <c r="E182" i="2"/>
  <c r="V182" i="2" s="1"/>
  <c r="E181" i="2"/>
  <c r="E180" i="2"/>
  <c r="E179" i="2"/>
  <c r="E178" i="2"/>
  <c r="E177" i="2"/>
  <c r="F427" i="13" s="1"/>
  <c r="E176" i="2"/>
  <c r="F426" i="13" s="1"/>
  <c r="E175" i="2"/>
  <c r="F394" i="13" s="1"/>
  <c r="E174" i="2"/>
  <c r="E170" i="2"/>
  <c r="V170" i="2" s="1"/>
  <c r="E173" i="2"/>
  <c r="E172" i="2"/>
  <c r="E171" i="2"/>
  <c r="V171" i="2" s="1"/>
  <c r="E169" i="2"/>
  <c r="V169" i="2" s="1"/>
  <c r="E168" i="2"/>
  <c r="E165" i="2"/>
  <c r="V165" i="2" s="1"/>
  <c r="E164" i="2"/>
  <c r="E163" i="2"/>
  <c r="V163" i="2" s="1"/>
  <c r="E162" i="2"/>
  <c r="V162" i="2" s="1"/>
  <c r="E161" i="2"/>
  <c r="E160" i="2"/>
  <c r="V160" i="2" s="1"/>
  <c r="E159" i="2"/>
  <c r="V159" i="2" s="1"/>
  <c r="E158" i="2"/>
  <c r="V158" i="2" s="1"/>
  <c r="E157" i="2"/>
  <c r="E156" i="2"/>
  <c r="V156" i="2" s="1"/>
  <c r="E155" i="2"/>
  <c r="V155" i="2" s="1"/>
  <c r="E154" i="2"/>
  <c r="V154" i="2" s="1"/>
  <c r="E153" i="2"/>
  <c r="V153" i="2" s="1"/>
  <c r="E152" i="2"/>
  <c r="V152" i="2" s="1"/>
  <c r="E151" i="2"/>
  <c r="E150" i="2"/>
  <c r="E149" i="2"/>
  <c r="E148" i="2"/>
  <c r="E147" i="2"/>
  <c r="V147" i="2" s="1"/>
  <c r="E146" i="2"/>
  <c r="V146" i="2" s="1"/>
  <c r="E145" i="2"/>
  <c r="V145" i="2" s="1"/>
  <c r="E144" i="2"/>
  <c r="V144" i="2" s="1"/>
  <c r="E143" i="2"/>
  <c r="E142" i="2"/>
  <c r="V142" i="2" s="1"/>
  <c r="E141" i="2"/>
  <c r="V141" i="2" s="1"/>
  <c r="E140" i="2"/>
  <c r="V140" i="2" s="1"/>
  <c r="E139" i="2"/>
  <c r="V139" i="2" s="1"/>
  <c r="E138" i="2"/>
  <c r="V138" i="2" s="1"/>
  <c r="E137" i="2"/>
  <c r="V137" i="2" s="1"/>
  <c r="E136" i="2"/>
  <c r="V136" i="2" s="1"/>
  <c r="E135" i="2"/>
  <c r="V135" i="2" s="1"/>
  <c r="E134" i="2"/>
  <c r="V134" i="2" s="1"/>
  <c r="E166" i="2"/>
  <c r="V166" i="2" s="1"/>
  <c r="E133" i="2"/>
  <c r="V133" i="2" s="1"/>
  <c r="E132" i="2"/>
  <c r="V132" i="2" s="1"/>
  <c r="E131" i="2"/>
  <c r="V131" i="2" s="1"/>
  <c r="E130" i="2"/>
  <c r="V130" i="2" s="1"/>
  <c r="E129" i="2"/>
  <c r="V129" i="2" s="1"/>
  <c r="E128" i="2"/>
  <c r="V128" i="2" s="1"/>
  <c r="E127" i="2"/>
  <c r="V127" i="2" s="1"/>
  <c r="E126" i="2"/>
  <c r="V126" i="2" s="1"/>
  <c r="E125" i="2"/>
  <c r="V125" i="2" s="1"/>
  <c r="E124" i="2"/>
  <c r="V124" i="2" s="1"/>
  <c r="E123" i="2"/>
  <c r="V123" i="2" s="1"/>
  <c r="E122" i="2"/>
  <c r="V122" i="2" s="1"/>
  <c r="E121" i="2"/>
  <c r="V121" i="2" s="1"/>
  <c r="E120" i="2"/>
  <c r="V120" i="2" s="1"/>
  <c r="E119" i="2"/>
  <c r="V119" i="2" s="1"/>
  <c r="E118" i="2"/>
  <c r="V118" i="2" s="1"/>
  <c r="E117" i="2"/>
  <c r="V117" i="2" s="1"/>
  <c r="E116" i="2"/>
  <c r="V116" i="2" s="1"/>
  <c r="E115" i="2"/>
  <c r="V115" i="2" s="1"/>
  <c r="E114" i="2"/>
  <c r="V114" i="2" s="1"/>
  <c r="E113" i="2"/>
  <c r="V113" i="2" s="1"/>
  <c r="E112" i="2"/>
  <c r="V112" i="2" s="1"/>
  <c r="E110" i="2"/>
  <c r="V110" i="2" s="1"/>
  <c r="E109" i="2"/>
  <c r="V109" i="2" s="1"/>
  <c r="E108" i="2"/>
  <c r="V108" i="2" s="1"/>
  <c r="E107" i="2"/>
  <c r="V107" i="2" s="1"/>
  <c r="E106" i="2"/>
  <c r="V106" i="2" s="1"/>
  <c r="E105" i="2"/>
  <c r="V105" i="2" s="1"/>
  <c r="E104" i="2"/>
  <c r="V104" i="2" s="1"/>
  <c r="E103" i="2"/>
  <c r="V103" i="2" s="1"/>
  <c r="E102" i="2"/>
  <c r="V102" i="2" s="1"/>
  <c r="E101" i="2"/>
  <c r="V101" i="2" s="1"/>
  <c r="E100" i="2"/>
  <c r="F425" i="13" s="1"/>
  <c r="E99" i="2"/>
  <c r="V99" i="2" s="1"/>
  <c r="E98" i="2"/>
  <c r="V98" i="2" s="1"/>
  <c r="E96" i="2"/>
  <c r="V96" i="2" s="1"/>
  <c r="E95" i="2"/>
  <c r="V95" i="2" s="1"/>
  <c r="E94" i="2"/>
  <c r="V94" i="2" s="1"/>
  <c r="E93" i="2"/>
  <c r="V93" i="2" s="1"/>
  <c r="E92" i="2"/>
  <c r="V92" i="2" s="1"/>
  <c r="E91" i="2"/>
  <c r="V91" i="2" s="1"/>
  <c r="E90" i="2"/>
  <c r="V90" i="2" s="1"/>
  <c r="E89" i="2"/>
  <c r="V89" i="2" s="1"/>
  <c r="E88" i="2"/>
  <c r="V88" i="2" s="1"/>
  <c r="E87" i="2"/>
  <c r="V87" i="2" s="1"/>
  <c r="E86" i="2"/>
  <c r="V86" i="2" s="1"/>
  <c r="E85" i="2"/>
  <c r="V85" i="2" s="1"/>
  <c r="E84" i="2"/>
  <c r="V84" i="2" s="1"/>
  <c r="E83" i="2"/>
  <c r="V83" i="2" s="1"/>
  <c r="E82" i="2"/>
  <c r="V82" i="2" s="1"/>
  <c r="E81" i="2"/>
  <c r="V81" i="2" s="1"/>
  <c r="E80" i="2"/>
  <c r="V80" i="2" s="1"/>
  <c r="E79" i="2"/>
  <c r="V79" i="2" s="1"/>
  <c r="E78" i="2"/>
  <c r="V78" i="2" s="1"/>
  <c r="E77" i="2"/>
  <c r="V77" i="2" s="1"/>
  <c r="E76" i="2"/>
  <c r="V76" i="2" s="1"/>
  <c r="E75" i="2"/>
  <c r="V75" i="2" s="1"/>
  <c r="E74" i="2"/>
  <c r="V74" i="2" s="1"/>
  <c r="E72" i="2"/>
  <c r="V72" i="2" s="1"/>
  <c r="E71" i="2"/>
  <c r="V71" i="2" s="1"/>
  <c r="E70" i="2"/>
  <c r="V70" i="2" s="1"/>
  <c r="E69" i="2"/>
  <c r="V69" i="2" s="1"/>
  <c r="E68" i="2"/>
  <c r="V68" i="2" s="1"/>
  <c r="E67" i="2"/>
  <c r="V67" i="2" s="1"/>
  <c r="E66" i="2"/>
  <c r="V66" i="2" s="1"/>
  <c r="E65" i="2"/>
  <c r="V65" i="2" s="1"/>
  <c r="E54" i="2"/>
  <c r="V54" i="2" s="1"/>
  <c r="E55" i="2"/>
  <c r="V55" i="2" s="1"/>
  <c r="E64" i="2"/>
  <c r="V64" i="2" s="1"/>
  <c r="E63" i="2"/>
  <c r="V63" i="2" s="1"/>
  <c r="E62" i="2"/>
  <c r="V62" i="2" s="1"/>
  <c r="E61" i="2"/>
  <c r="V61" i="2" s="1"/>
  <c r="E60" i="2"/>
  <c r="V60" i="2" s="1"/>
  <c r="E59" i="2"/>
  <c r="V59" i="2" s="1"/>
  <c r="E58" i="2"/>
  <c r="V58" i="2" s="1"/>
  <c r="E57" i="2"/>
  <c r="V57" i="2" s="1"/>
  <c r="E56" i="2"/>
  <c r="V56" i="2" s="1"/>
  <c r="E53" i="2"/>
  <c r="V53" i="2" s="1"/>
  <c r="E52" i="2"/>
  <c r="V52" i="2" s="1"/>
  <c r="E51" i="2"/>
  <c r="V51" i="2" s="1"/>
  <c r="E50" i="2"/>
  <c r="V50" i="2" s="1"/>
  <c r="E49" i="2"/>
  <c r="V49" i="2" s="1"/>
  <c r="E48" i="2"/>
  <c r="V48" i="2" s="1"/>
  <c r="E47" i="2"/>
  <c r="V47" i="2" s="1"/>
  <c r="E46" i="2"/>
  <c r="V46" i="2" s="1"/>
  <c r="E45" i="2"/>
  <c r="V45" i="2" s="1"/>
  <c r="E43" i="2"/>
  <c r="V43" i="2" s="1"/>
  <c r="E44" i="2"/>
  <c r="V44" i="2" s="1"/>
  <c r="E42" i="2"/>
  <c r="V42" i="2" s="1"/>
  <c r="E41" i="2"/>
  <c r="V41" i="2" s="1"/>
  <c r="E40" i="2"/>
  <c r="V40" i="2" s="1"/>
  <c r="E39" i="2"/>
  <c r="V39" i="2" s="1"/>
  <c r="E38" i="2"/>
  <c r="V38" i="2" s="1"/>
  <c r="E37" i="2"/>
  <c r="V37" i="2" s="1"/>
  <c r="E36" i="2"/>
  <c r="V36" i="2" s="1"/>
  <c r="E248" i="2"/>
  <c r="V248" i="2" s="1"/>
  <c r="E35" i="2"/>
  <c r="V35" i="2" s="1"/>
  <c r="E34" i="2"/>
  <c r="V34" i="2" s="1"/>
  <c r="E33" i="2"/>
  <c r="V33" i="2" s="1"/>
  <c r="E32" i="2"/>
  <c r="V32" i="2" s="1"/>
  <c r="E31" i="2"/>
  <c r="V31" i="2" s="1"/>
  <c r="E30" i="2"/>
  <c r="V30" i="2" s="1"/>
  <c r="E29" i="2"/>
  <c r="V29" i="2" s="1"/>
  <c r="E28" i="2"/>
  <c r="V28" i="2" s="1"/>
  <c r="E27" i="2"/>
  <c r="V27" i="2" s="1"/>
  <c r="E26" i="2"/>
  <c r="V26" i="2" s="1"/>
  <c r="E25" i="2"/>
  <c r="V25" i="2" s="1"/>
  <c r="E24" i="2"/>
  <c r="V24" i="2" s="1"/>
  <c r="E23" i="2"/>
  <c r="V23" i="2" s="1"/>
  <c r="E22" i="2"/>
  <c r="V22" i="2" s="1"/>
  <c r="E21" i="2"/>
  <c r="V21" i="2" s="1"/>
  <c r="E20" i="2"/>
  <c r="V20" i="2" s="1"/>
  <c r="E19" i="2"/>
  <c r="V19" i="2" s="1"/>
  <c r="E18" i="2"/>
  <c r="V18" i="2" s="1"/>
  <c r="E17" i="2"/>
  <c r="V17" i="2" s="1"/>
  <c r="E16" i="2"/>
  <c r="V16" i="2" s="1"/>
  <c r="E15" i="2"/>
  <c r="V15" i="2" s="1"/>
  <c r="E14" i="2"/>
  <c r="V14" i="2" s="1"/>
  <c r="E13" i="2"/>
  <c r="V13" i="2" s="1"/>
  <c r="E12" i="2"/>
  <c r="V12" i="2" s="1"/>
  <c r="E11" i="2"/>
  <c r="V11" i="2" s="1"/>
  <c r="E10" i="2"/>
  <c r="V10" i="2" s="1"/>
  <c r="E9" i="2"/>
  <c r="V9" i="2" s="1"/>
  <c r="E8" i="2"/>
  <c r="V8" i="2" s="1"/>
  <c r="E7" i="2"/>
  <c r="V7" i="2" s="1"/>
  <c r="V177" i="2"/>
  <c r="V189" i="2"/>
  <c r="V200" i="2"/>
  <c r="V212" i="2"/>
  <c r="V225" i="2"/>
  <c r="V232" i="2"/>
  <c r="V235" i="2"/>
  <c r="V244" i="2"/>
  <c r="V247" i="2"/>
  <c r="V250" i="2"/>
  <c r="V246" i="2"/>
  <c r="V220" i="2"/>
  <c r="V207" i="2"/>
  <c r="V174" i="2"/>
  <c r="V161" i="2"/>
  <c r="V149" i="2"/>
  <c r="V264" i="2"/>
  <c r="V263" i="2"/>
  <c r="V262" i="2"/>
  <c r="V261" i="2"/>
  <c r="V260" i="2"/>
  <c r="V259" i="2"/>
  <c r="V258" i="2"/>
  <c r="V257" i="2"/>
  <c r="V256" i="2"/>
  <c r="V253" i="2"/>
  <c r="V252" i="2"/>
  <c r="V251" i="2"/>
  <c r="V245" i="2"/>
  <c r="V243" i="2"/>
  <c r="V237" i="2"/>
  <c r="V236" i="2"/>
  <c r="V233" i="2"/>
  <c r="V226" i="2"/>
  <c r="V223" i="2"/>
  <c r="V219" i="2"/>
  <c r="V211" i="2"/>
  <c r="V199" i="2"/>
  <c r="V198" i="2"/>
  <c r="V194" i="2"/>
  <c r="V191" i="2"/>
  <c r="V188" i="2"/>
  <c r="V187" i="2"/>
  <c r="V183" i="2"/>
  <c r="V176" i="2"/>
  <c r="V175" i="2"/>
  <c r="V172" i="2"/>
  <c r="V157" i="2"/>
  <c r="V151" i="2"/>
  <c r="V150" i="2"/>
  <c r="V148" i="2"/>
  <c r="V143" i="2"/>
  <c r="C264" i="2"/>
  <c r="C263" i="2"/>
  <c r="C262" i="2"/>
  <c r="C261" i="2"/>
  <c r="C260" i="2"/>
  <c r="C259" i="2"/>
  <c r="C258" i="2"/>
  <c r="C257" i="2"/>
  <c r="C256" i="2"/>
  <c r="C254" i="2"/>
  <c r="C253" i="2"/>
  <c r="C252" i="2"/>
  <c r="C251" i="2"/>
  <c r="C250" i="2"/>
  <c r="C247" i="2"/>
  <c r="C246" i="2"/>
  <c r="C245" i="2"/>
  <c r="C244" i="2"/>
  <c r="C243" i="2"/>
  <c r="C241" i="2"/>
  <c r="C240" i="2"/>
  <c r="C242" i="2"/>
  <c r="C238" i="2"/>
  <c r="C237" i="2"/>
  <c r="C236" i="2"/>
  <c r="C235" i="2"/>
  <c r="C234" i="2"/>
  <c r="C233" i="2"/>
  <c r="C232" i="2"/>
  <c r="C231" i="2"/>
  <c r="C230" i="2"/>
  <c r="C229" i="2"/>
  <c r="C228" i="2"/>
  <c r="C227" i="2"/>
  <c r="C226" i="2"/>
  <c r="C225" i="2"/>
  <c r="C224" i="2"/>
  <c r="C223" i="2"/>
  <c r="C222" i="2"/>
  <c r="C221" i="2"/>
  <c r="C220" i="2"/>
  <c r="C219" i="2"/>
  <c r="C218" i="2"/>
  <c r="C217" i="2"/>
  <c r="C216" i="2"/>
  <c r="C214" i="2"/>
  <c r="C213" i="2"/>
  <c r="C212" i="2"/>
  <c r="C211" i="2"/>
  <c r="C210" i="2"/>
  <c r="C209" i="2"/>
  <c r="C208" i="2"/>
  <c r="C207" i="2"/>
  <c r="C206" i="2"/>
  <c r="C205" i="2"/>
  <c r="C204" i="2"/>
  <c r="C203" i="2"/>
  <c r="C202" i="2"/>
  <c r="C201" i="2"/>
  <c r="C200" i="2"/>
  <c r="C198" i="2"/>
  <c r="C197" i="2"/>
  <c r="C196" i="2"/>
  <c r="C195" i="2"/>
  <c r="C194" i="2"/>
  <c r="C193" i="2"/>
  <c r="C192" i="2"/>
  <c r="C191" i="2"/>
  <c r="C215" i="2"/>
  <c r="C190" i="2"/>
  <c r="C189" i="2"/>
  <c r="C188" i="2"/>
  <c r="C187" i="2"/>
  <c r="C186" i="2"/>
  <c r="C184" i="2"/>
  <c r="C185" i="2"/>
  <c r="C183" i="2"/>
  <c r="C182" i="2"/>
  <c r="C181" i="2"/>
  <c r="C180" i="2"/>
  <c r="C179" i="2"/>
  <c r="C178" i="2"/>
  <c r="C177" i="2"/>
  <c r="C176" i="2"/>
  <c r="C175" i="2"/>
  <c r="C174" i="2"/>
  <c r="C170" i="2"/>
  <c r="C173" i="2"/>
  <c r="C172" i="2"/>
  <c r="C171" i="2"/>
  <c r="C169" i="2"/>
  <c r="C168"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66" i="2"/>
  <c r="C133" i="2"/>
  <c r="C132" i="2"/>
  <c r="C131" i="2"/>
  <c r="C130" i="2"/>
  <c r="C129" i="2"/>
  <c r="C128" i="2"/>
  <c r="C127" i="2"/>
  <c r="C126" i="2"/>
  <c r="C125" i="2"/>
  <c r="C124" i="2"/>
  <c r="C123" i="2"/>
  <c r="C122" i="2"/>
  <c r="C121" i="2"/>
  <c r="C120" i="2"/>
  <c r="C119" i="2"/>
  <c r="C118" i="2"/>
  <c r="C117" i="2"/>
  <c r="D117" i="2" s="1"/>
  <c r="C116" i="2"/>
  <c r="C115" i="2"/>
  <c r="C114" i="2"/>
  <c r="C113" i="2"/>
  <c r="C112" i="2"/>
  <c r="C110" i="2"/>
  <c r="C109" i="2"/>
  <c r="C108" i="2"/>
  <c r="C107" i="2"/>
  <c r="C106" i="2"/>
  <c r="C105" i="2"/>
  <c r="C104" i="2"/>
  <c r="C103" i="2"/>
  <c r="C102" i="2"/>
  <c r="C101" i="2"/>
  <c r="C100" i="2"/>
  <c r="C99" i="2"/>
  <c r="C98" i="2"/>
  <c r="C96" i="2"/>
  <c r="C95" i="2"/>
  <c r="C94" i="2"/>
  <c r="C93" i="2"/>
  <c r="C92" i="2"/>
  <c r="C91" i="2"/>
  <c r="C90" i="2"/>
  <c r="C89" i="2"/>
  <c r="C88" i="2"/>
  <c r="C87" i="2"/>
  <c r="C86" i="2"/>
  <c r="C85" i="2"/>
  <c r="C84" i="2"/>
  <c r="C83" i="2"/>
  <c r="C82" i="2"/>
  <c r="C81" i="2"/>
  <c r="C80" i="2"/>
  <c r="C79" i="2"/>
  <c r="C78" i="2"/>
  <c r="C77" i="2"/>
  <c r="C76" i="2"/>
  <c r="C75" i="2"/>
  <c r="C74" i="2"/>
  <c r="C72" i="2"/>
  <c r="C71" i="2"/>
  <c r="C70" i="2"/>
  <c r="C69" i="2"/>
  <c r="C68" i="2"/>
  <c r="C67" i="2"/>
  <c r="C66" i="2"/>
  <c r="C65" i="2"/>
  <c r="C54" i="2"/>
  <c r="C55" i="2"/>
  <c r="C64" i="2"/>
  <c r="C63" i="2"/>
  <c r="C62" i="2"/>
  <c r="C61" i="2"/>
  <c r="C60" i="2"/>
  <c r="C59" i="2"/>
  <c r="C58" i="2"/>
  <c r="C57" i="2"/>
  <c r="C56" i="2"/>
  <c r="C53" i="2"/>
  <c r="C52" i="2"/>
  <c r="C51" i="2"/>
  <c r="C50" i="2"/>
  <c r="C49" i="2"/>
  <c r="C48" i="2"/>
  <c r="C47" i="2"/>
  <c r="C46" i="2"/>
  <c r="C45" i="2"/>
  <c r="C43" i="2"/>
  <c r="C44" i="2"/>
  <c r="C42" i="2"/>
  <c r="C41" i="2"/>
  <c r="C40" i="2"/>
  <c r="C39" i="2"/>
  <c r="C38" i="2"/>
  <c r="C37" i="2"/>
  <c r="C36" i="2"/>
  <c r="C248"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V255" i="2"/>
  <c r="C255" i="2"/>
  <c r="F295" i="13" l="1"/>
  <c r="V100" i="2"/>
  <c r="V238" i="2"/>
  <c r="V213" i="2"/>
  <c r="V231" i="2"/>
  <c r="F292" i="13"/>
  <c r="V210" i="2"/>
  <c r="F290" i="13"/>
  <c r="V190" i="2"/>
  <c r="F428" i="13"/>
  <c r="V179" i="2"/>
  <c r="F395" i="13"/>
  <c r="V228" i="2"/>
  <c r="F398" i="13"/>
  <c r="V168" i="2"/>
  <c r="F392" i="13"/>
  <c r="V241" i="2"/>
  <c r="F430" i="13"/>
  <c r="V218" i="2"/>
  <c r="F429" i="13"/>
  <c r="V201" i="2"/>
  <c r="V164" i="2"/>
  <c r="F391" i="13"/>
  <c r="V173" i="2"/>
  <c r="F393" i="13"/>
  <c r="V195" i="2"/>
  <c r="F396" i="13"/>
  <c r="V208" i="2"/>
  <c r="F397" i="13"/>
  <c r="V234" i="2"/>
  <c r="F360" i="13"/>
  <c r="V242" i="2"/>
  <c r="F361" i="13"/>
  <c r="V215" i="2"/>
  <c r="F352" i="13"/>
  <c r="V216" i="2"/>
  <c r="F358" i="13"/>
  <c r="V192" i="2"/>
  <c r="F354" i="13"/>
  <c r="V205" i="2"/>
  <c r="F357" i="13"/>
  <c r="V230" i="2"/>
  <c r="F359" i="13"/>
  <c r="V193" i="2"/>
  <c r="F355" i="13"/>
  <c r="F293" i="13"/>
  <c r="F294" i="13"/>
  <c r="F296" i="13"/>
  <c r="F289" i="13"/>
  <c r="F298" i="13"/>
  <c r="V203" i="2"/>
  <c r="V178" i="2"/>
  <c r="F213" i="13"/>
  <c r="V214" i="2"/>
  <c r="F218" i="13"/>
  <c r="V180" i="2"/>
  <c r="F287" i="13"/>
  <c r="V204" i="2"/>
  <c r="F216" i="13"/>
  <c r="V181" i="2"/>
  <c r="F288" i="13"/>
  <c r="V221" i="2"/>
  <c r="F297" i="13"/>
  <c r="V196" i="2"/>
  <c r="F291" i="13"/>
  <c r="V222" i="2"/>
  <c r="F219" i="13"/>
  <c r="V224" i="2"/>
  <c r="F221" i="13"/>
  <c r="V202" i="2"/>
  <c r="F145" i="13"/>
  <c r="V227" i="2"/>
  <c r="F153" i="13"/>
  <c r="V217" i="2"/>
  <c r="F150" i="13"/>
  <c r="V229" i="2"/>
  <c r="F154" i="13"/>
  <c r="V209" i="2"/>
  <c r="F147" i="13"/>
  <c r="X117" i="2"/>
  <c r="S117" i="2"/>
  <c r="W117" i="2"/>
  <c r="U117" i="2"/>
  <c r="T117" i="2"/>
  <c r="R117" i="2"/>
  <c r="S23" i="19"/>
  <c r="S22" i="19"/>
  <c r="S21" i="19"/>
  <c r="S20" i="19"/>
  <c r="S19" i="19"/>
  <c r="S18" i="19"/>
  <c r="S17" i="19"/>
  <c r="S16" i="19"/>
  <c r="S15" i="19"/>
  <c r="S14" i="19"/>
  <c r="S13" i="19"/>
  <c r="S12" i="19"/>
  <c r="S11" i="19"/>
  <c r="S10" i="19"/>
  <c r="S9" i="19"/>
  <c r="S8" i="19"/>
  <c r="O23" i="19" l="1"/>
  <c r="O22" i="19"/>
  <c r="O21" i="19"/>
  <c r="O20" i="19"/>
  <c r="O19" i="19"/>
  <c r="O18" i="19"/>
  <c r="O17" i="19"/>
  <c r="O16" i="19"/>
  <c r="O15" i="19"/>
  <c r="O14" i="19"/>
  <c r="O13" i="19"/>
  <c r="O12" i="19"/>
  <c r="O11" i="19"/>
  <c r="O10" i="19"/>
  <c r="O9" i="19"/>
  <c r="O8" i="19"/>
  <c r="F8" i="19"/>
  <c r="C6" i="14" l="1"/>
  <c r="C73" i="2" s="1"/>
  <c r="D73" i="2" s="1"/>
  <c r="E249" i="2"/>
  <c r="E239" i="2"/>
  <c r="E199" i="2"/>
  <c r="E167" i="2"/>
  <c r="E111" i="2"/>
  <c r="E97" i="2"/>
  <c r="E73" i="2"/>
  <c r="V239" i="2" l="1"/>
  <c r="V249" i="2"/>
  <c r="V73" i="2"/>
  <c r="U73" i="2"/>
  <c r="W73" i="2"/>
  <c r="T73" i="2"/>
  <c r="S73" i="2"/>
  <c r="X73" i="2"/>
  <c r="R73" i="2"/>
  <c r="V97" i="2"/>
  <c r="V111" i="2"/>
  <c r="V167" i="2"/>
  <c r="E39" i="18"/>
  <c r="Z73" i="2" s="1"/>
  <c r="E29" i="18"/>
  <c r="D147" i="2" l="1"/>
  <c r="D126" i="2"/>
  <c r="D124" i="2"/>
  <c r="D115" i="2"/>
  <c r="D112" i="2"/>
  <c r="D116" i="2"/>
  <c r="D86" i="2"/>
  <c r="D129" i="2"/>
  <c r="D15" i="2"/>
  <c r="D67" i="2"/>
  <c r="D216" i="2"/>
  <c r="D33" i="2"/>
  <c r="D180" i="2"/>
  <c r="D34" i="2"/>
  <c r="D258" i="2"/>
  <c r="D70" i="2"/>
  <c r="D219" i="2"/>
  <c r="D248" i="2"/>
  <c r="D183" i="2"/>
  <c r="D120" i="2"/>
  <c r="D146" i="2"/>
  <c r="D159" i="2"/>
  <c r="D137" i="2"/>
  <c r="D50" i="2"/>
  <c r="D127" i="2"/>
  <c r="D100" i="2"/>
  <c r="D128" i="2"/>
  <c r="D113" i="2"/>
  <c r="D140" i="2"/>
  <c r="D125" i="2"/>
  <c r="D80" i="2"/>
  <c r="D228" i="2"/>
  <c r="D43" i="2"/>
  <c r="D191" i="2"/>
  <c r="D69" i="2"/>
  <c r="D37" i="2"/>
  <c r="D83" i="2"/>
  <c r="D231" i="2"/>
  <c r="D47" i="2"/>
  <c r="D194" i="2"/>
  <c r="D13" i="2"/>
  <c r="D158" i="2"/>
  <c r="D170" i="2"/>
  <c r="D149" i="2"/>
  <c r="D223" i="2"/>
  <c r="D138" i="2"/>
  <c r="D197" i="2"/>
  <c r="D139" i="2"/>
  <c r="D250" i="2"/>
  <c r="D152" i="2"/>
  <c r="D210" i="2"/>
  <c r="D92" i="2"/>
  <c r="D240" i="2"/>
  <c r="D58" i="2"/>
  <c r="D204" i="2"/>
  <c r="D94" i="2"/>
  <c r="D27" i="2"/>
  <c r="D95" i="2"/>
  <c r="D244" i="2"/>
  <c r="D61" i="2"/>
  <c r="D207" i="2"/>
  <c r="D25" i="2"/>
  <c r="D173" i="2"/>
  <c r="D184" i="2"/>
  <c r="D161" i="2"/>
  <c r="D16" i="2"/>
  <c r="D150" i="2"/>
  <c r="D28" i="2"/>
  <c r="D151" i="2"/>
  <c r="D255" i="2"/>
  <c r="D164" i="2"/>
  <c r="D39" i="2"/>
  <c r="D105" i="2"/>
  <c r="D256" i="2"/>
  <c r="D68" i="2"/>
  <c r="D217" i="2"/>
  <c r="D143" i="2"/>
  <c r="D148" i="2"/>
  <c r="D108" i="2"/>
  <c r="D259" i="2"/>
  <c r="D71" i="2"/>
  <c r="D220" i="2"/>
  <c r="D36" i="2"/>
  <c r="D185" i="2"/>
  <c r="D196" i="2"/>
  <c r="D175" i="2"/>
  <c r="D88" i="2"/>
  <c r="D162" i="2"/>
  <c r="D55" i="2"/>
  <c r="D163" i="2"/>
  <c r="D30" i="2"/>
  <c r="D178" i="2"/>
  <c r="D51" i="2"/>
  <c r="D118" i="2"/>
  <c r="D14" i="2"/>
  <c r="D81" i="2"/>
  <c r="D229" i="2"/>
  <c r="D155" i="2"/>
  <c r="D263" i="2"/>
  <c r="D121" i="2"/>
  <c r="D99" i="2"/>
  <c r="D84" i="2"/>
  <c r="D232" i="2"/>
  <c r="D48" i="2"/>
  <c r="D195" i="2"/>
  <c r="D209" i="2"/>
  <c r="D187" i="2"/>
  <c r="D29" i="2"/>
  <c r="D176" i="2"/>
  <c r="D18" i="2"/>
  <c r="D177" i="2"/>
  <c r="D31" i="2"/>
  <c r="D190" i="2"/>
  <c r="D7" i="2"/>
  <c r="D130" i="2"/>
  <c r="D63" i="2"/>
  <c r="D93" i="2"/>
  <c r="D241" i="2"/>
  <c r="D169" i="2"/>
  <c r="D59" i="2"/>
  <c r="D133" i="2"/>
  <c r="D75" i="2"/>
  <c r="D96" i="2"/>
  <c r="D245" i="2"/>
  <c r="D62" i="2"/>
  <c r="D208" i="2"/>
  <c r="D222" i="2"/>
  <c r="D198" i="2"/>
  <c r="D40" i="2"/>
  <c r="D188" i="2"/>
  <c r="D41" i="2"/>
  <c r="D189" i="2"/>
  <c r="D42" i="2"/>
  <c r="D202" i="2"/>
  <c r="D19" i="2"/>
  <c r="D141" i="2"/>
  <c r="D87" i="2"/>
  <c r="D106" i="2"/>
  <c r="D257" i="2"/>
  <c r="D181" i="2"/>
  <c r="D107" i="2"/>
  <c r="D144" i="2"/>
  <c r="D186" i="2"/>
  <c r="D109" i="2"/>
  <c r="D260" i="2"/>
  <c r="D72" i="2"/>
  <c r="D221" i="2"/>
  <c r="D262" i="2"/>
  <c r="D236" i="2"/>
  <c r="D77" i="2"/>
  <c r="D225" i="2"/>
  <c r="D78" i="2"/>
  <c r="D226" i="2"/>
  <c r="D79" i="2"/>
  <c r="D242" i="2"/>
  <c r="D32" i="2"/>
  <c r="D179" i="2"/>
  <c r="D17" i="2"/>
  <c r="D142" i="2"/>
  <c r="D38" i="2"/>
  <c r="D218" i="2"/>
  <c r="D35" i="2"/>
  <c r="D182" i="2"/>
  <c r="D132" i="2"/>
  <c r="D145" i="2"/>
  <c r="D174" i="2"/>
  <c r="D110" i="2"/>
  <c r="D261" i="2"/>
  <c r="D101" i="2"/>
  <c r="D251" i="2"/>
  <c r="D89" i="2"/>
  <c r="D237" i="2"/>
  <c r="D90" i="2"/>
  <c r="D238" i="2"/>
  <c r="D91" i="2"/>
  <c r="D254" i="2"/>
  <c r="D44" i="2"/>
  <c r="D215" i="2"/>
  <c r="D9" i="2"/>
  <c r="D154" i="2"/>
  <c r="D136" i="2"/>
  <c r="D230" i="2"/>
  <c r="D46" i="2"/>
  <c r="D193" i="2"/>
  <c r="D12" i="2"/>
  <c r="D157" i="2"/>
  <c r="D22" i="2"/>
  <c r="D123" i="2"/>
  <c r="D234" i="2"/>
  <c r="D53" i="2"/>
  <c r="D8" i="2"/>
  <c r="D26" i="2"/>
  <c r="D10" i="2"/>
  <c r="D233" i="2"/>
  <c r="D247" i="2"/>
  <c r="D65" i="2"/>
  <c r="D20" i="2"/>
  <c r="D74" i="2"/>
  <c r="D82" i="2"/>
  <c r="D246" i="2"/>
  <c r="D114" i="2"/>
  <c r="D103" i="2"/>
  <c r="D57" i="2"/>
  <c r="D160" i="2"/>
  <c r="D24" i="2"/>
  <c r="D211" i="2"/>
  <c r="D201" i="2"/>
  <c r="D153" i="2"/>
  <c r="D192" i="2"/>
  <c r="D122" i="2"/>
  <c r="D224" i="2"/>
  <c r="D213" i="2"/>
  <c r="D165" i="2"/>
  <c r="D205" i="2"/>
  <c r="D166" i="2"/>
  <c r="D264" i="2"/>
  <c r="D253" i="2"/>
  <c r="D203" i="2"/>
  <c r="D243" i="2"/>
  <c r="D172" i="2"/>
  <c r="D54" i="2"/>
  <c r="D66" i="2"/>
  <c r="D76" i="2"/>
  <c r="D23" i="2"/>
  <c r="D64" i="2"/>
  <c r="D200" i="2"/>
  <c r="D214" i="2"/>
  <c r="D119" i="2"/>
  <c r="D156" i="2"/>
  <c r="D85" i="2"/>
  <c r="D212" i="2"/>
  <c r="D227" i="2"/>
  <c r="D131" i="2"/>
  <c r="D171" i="2"/>
  <c r="D98" i="2"/>
  <c r="D52" i="2"/>
  <c r="D135" i="2"/>
  <c r="D102" i="2"/>
  <c r="D45" i="2"/>
  <c r="D252" i="2"/>
  <c r="D134" i="2"/>
  <c r="D56" i="2"/>
  <c r="D104" i="2"/>
  <c r="D49" i="2"/>
  <c r="D235" i="2"/>
  <c r="D21" i="2"/>
  <c r="D168" i="2"/>
  <c r="D11" i="2"/>
  <c r="Z117" i="2"/>
  <c r="D206" i="2"/>
  <c r="D60" i="2"/>
  <c r="Y117" i="2"/>
  <c r="Y73" i="2"/>
  <c r="C11" i="14"/>
  <c r="C199" i="2" s="1"/>
  <c r="D199" i="2" s="1"/>
  <c r="H13" i="19"/>
  <c r="H8" i="19"/>
  <c r="H9" i="19" s="1"/>
  <c r="B317" i="13"/>
  <c r="C13" i="14"/>
  <c r="C249" i="2" s="1"/>
  <c r="D249" i="2" s="1"/>
  <c r="C12" i="14"/>
  <c r="C239" i="2" s="1"/>
  <c r="D239" i="2" s="1"/>
  <c r="C10" i="14"/>
  <c r="C167" i="2" s="1"/>
  <c r="D167" i="2" s="1"/>
  <c r="C9" i="14"/>
  <c r="C111" i="2" s="1"/>
  <c r="D111" i="2" s="1"/>
  <c r="C7" i="14"/>
  <c r="C97" i="2" s="1"/>
  <c r="D97" i="2" s="1"/>
  <c r="Z261" i="2" l="1"/>
  <c r="Y261" i="2"/>
  <c r="R261" i="2"/>
  <c r="X261" i="2"/>
  <c r="W261" i="2"/>
  <c r="U261" i="2"/>
  <c r="T261" i="2"/>
  <c r="S261" i="2"/>
  <c r="U29" i="2"/>
  <c r="T29" i="2"/>
  <c r="Y29" i="2"/>
  <c r="Z29" i="2"/>
  <c r="X29" i="2"/>
  <c r="S29" i="2"/>
  <c r="R29" i="2"/>
  <c r="W29" i="2"/>
  <c r="Y50" i="2"/>
  <c r="S50" i="2"/>
  <c r="T50" i="2"/>
  <c r="W50" i="2"/>
  <c r="X50" i="2"/>
  <c r="U50" i="2"/>
  <c r="R50" i="2"/>
  <c r="Z50" i="2"/>
  <c r="Z60" i="2"/>
  <c r="Y60" i="2"/>
  <c r="X60" i="2"/>
  <c r="U60" i="2"/>
  <c r="S60" i="2"/>
  <c r="T60" i="2"/>
  <c r="R60" i="2"/>
  <c r="W60" i="2"/>
  <c r="X45" i="2"/>
  <c r="W45" i="2"/>
  <c r="U45" i="2"/>
  <c r="Y45" i="2"/>
  <c r="Z45" i="2"/>
  <c r="R45" i="2"/>
  <c r="S45" i="2"/>
  <c r="T45" i="2"/>
  <c r="Z166" i="2"/>
  <c r="X166" i="2"/>
  <c r="R166" i="2"/>
  <c r="S166" i="2"/>
  <c r="T166" i="2"/>
  <c r="U166" i="2"/>
  <c r="W166" i="2"/>
  <c r="Y166" i="2"/>
  <c r="Z57" i="2"/>
  <c r="T57" i="2"/>
  <c r="R57" i="2"/>
  <c r="W57" i="2"/>
  <c r="Y57" i="2"/>
  <c r="X57" i="2"/>
  <c r="S57" i="2"/>
  <c r="U57" i="2"/>
  <c r="S8" i="2"/>
  <c r="Z8" i="2"/>
  <c r="T8" i="2"/>
  <c r="U8" i="2"/>
  <c r="X8" i="2"/>
  <c r="R8" i="2"/>
  <c r="Y8" i="2"/>
  <c r="W8" i="2"/>
  <c r="S9" i="2"/>
  <c r="U9" i="2"/>
  <c r="T9" i="2"/>
  <c r="W9" i="2"/>
  <c r="Y9" i="2"/>
  <c r="X9" i="2"/>
  <c r="R9" i="2"/>
  <c r="Z9" i="2"/>
  <c r="R110" i="2"/>
  <c r="Z110" i="2"/>
  <c r="Y110" i="2"/>
  <c r="X110" i="2"/>
  <c r="T110" i="2"/>
  <c r="W110" i="2"/>
  <c r="U110" i="2"/>
  <c r="S110" i="2"/>
  <c r="U242" i="2"/>
  <c r="S242" i="2"/>
  <c r="Y242" i="2"/>
  <c r="R242" i="2"/>
  <c r="X242" i="2"/>
  <c r="T242" i="2"/>
  <c r="W242" i="2"/>
  <c r="Z242" i="2"/>
  <c r="Y186" i="2"/>
  <c r="S186" i="2"/>
  <c r="X186" i="2"/>
  <c r="U186" i="2"/>
  <c r="Z186" i="2"/>
  <c r="W186" i="2"/>
  <c r="R186" i="2"/>
  <c r="T186" i="2"/>
  <c r="Y41" i="2"/>
  <c r="U41" i="2"/>
  <c r="X41" i="2"/>
  <c r="Z41" i="2"/>
  <c r="W41" i="2"/>
  <c r="S41" i="2"/>
  <c r="T41" i="2"/>
  <c r="R41" i="2"/>
  <c r="W169" i="2"/>
  <c r="U169" i="2"/>
  <c r="T169" i="2"/>
  <c r="Z169" i="2"/>
  <c r="S169" i="2"/>
  <c r="X169" i="2"/>
  <c r="R169" i="2"/>
  <c r="Y169" i="2"/>
  <c r="Z187" i="2"/>
  <c r="W187" i="2"/>
  <c r="U187" i="2"/>
  <c r="S187" i="2"/>
  <c r="T187" i="2"/>
  <c r="Y187" i="2"/>
  <c r="X187" i="2"/>
  <c r="R187" i="2"/>
  <c r="X14" i="2"/>
  <c r="W14" i="2"/>
  <c r="Y14" i="2"/>
  <c r="Z14" i="2"/>
  <c r="U14" i="2"/>
  <c r="R14" i="2"/>
  <c r="S14" i="2"/>
  <c r="T14" i="2"/>
  <c r="S36" i="2"/>
  <c r="U36" i="2"/>
  <c r="X36" i="2"/>
  <c r="T36" i="2"/>
  <c r="Y36" i="2"/>
  <c r="Z36" i="2"/>
  <c r="R36" i="2"/>
  <c r="W36" i="2"/>
  <c r="S164" i="2"/>
  <c r="T164" i="2"/>
  <c r="Y164" i="2"/>
  <c r="X164" i="2"/>
  <c r="W164" i="2"/>
  <c r="U164" i="2"/>
  <c r="Z164" i="2"/>
  <c r="R164" i="2"/>
  <c r="T244" i="2"/>
  <c r="R244" i="2"/>
  <c r="U244" i="2"/>
  <c r="X244" i="2"/>
  <c r="W244" i="2"/>
  <c r="S244" i="2"/>
  <c r="Z244" i="2"/>
  <c r="Y244" i="2"/>
  <c r="Z197" i="2"/>
  <c r="W197" i="2"/>
  <c r="Y197" i="2"/>
  <c r="T197" i="2"/>
  <c r="R197" i="2"/>
  <c r="X197" i="2"/>
  <c r="S197" i="2"/>
  <c r="U197" i="2"/>
  <c r="X69" i="2"/>
  <c r="T69" i="2"/>
  <c r="S69" i="2"/>
  <c r="R69" i="2"/>
  <c r="Y69" i="2"/>
  <c r="W69" i="2"/>
  <c r="Z69" i="2"/>
  <c r="U69" i="2"/>
  <c r="U137" i="2"/>
  <c r="Z137" i="2"/>
  <c r="X137" i="2"/>
  <c r="Y137" i="2"/>
  <c r="W137" i="2"/>
  <c r="T137" i="2"/>
  <c r="R137" i="2"/>
  <c r="S137" i="2"/>
  <c r="S216" i="2"/>
  <c r="R216" i="2"/>
  <c r="Y216" i="2"/>
  <c r="T216" i="2"/>
  <c r="Z216" i="2"/>
  <c r="X216" i="2"/>
  <c r="W216" i="2"/>
  <c r="U216" i="2"/>
  <c r="U33" i="2"/>
  <c r="T33" i="2"/>
  <c r="W33" i="2"/>
  <c r="S33" i="2"/>
  <c r="Y33" i="2"/>
  <c r="X33" i="2"/>
  <c r="Z33" i="2"/>
  <c r="R33" i="2"/>
  <c r="Z214" i="2"/>
  <c r="Y214" i="2"/>
  <c r="X214" i="2"/>
  <c r="W214" i="2"/>
  <c r="T214" i="2"/>
  <c r="R214" i="2"/>
  <c r="S214" i="2"/>
  <c r="U214" i="2"/>
  <c r="X206" i="2"/>
  <c r="T206" i="2"/>
  <c r="R206" i="2"/>
  <c r="W206" i="2"/>
  <c r="U206" i="2"/>
  <c r="Z206" i="2"/>
  <c r="Y206" i="2"/>
  <c r="S206" i="2"/>
  <c r="S102" i="2"/>
  <c r="T102" i="2"/>
  <c r="Z102" i="2"/>
  <c r="R102" i="2"/>
  <c r="Y102" i="2"/>
  <c r="W102" i="2"/>
  <c r="U102" i="2"/>
  <c r="X102" i="2"/>
  <c r="S200" i="2"/>
  <c r="W200" i="2"/>
  <c r="U200" i="2"/>
  <c r="R200" i="2"/>
  <c r="Y200" i="2"/>
  <c r="T200" i="2"/>
  <c r="Z200" i="2"/>
  <c r="X200" i="2"/>
  <c r="Y205" i="2"/>
  <c r="X205" i="2"/>
  <c r="T205" i="2"/>
  <c r="Z205" i="2"/>
  <c r="U205" i="2"/>
  <c r="S205" i="2"/>
  <c r="R205" i="2"/>
  <c r="W205" i="2"/>
  <c r="Y103" i="2"/>
  <c r="R103" i="2"/>
  <c r="U103" i="2"/>
  <c r="S103" i="2"/>
  <c r="W103" i="2"/>
  <c r="T103" i="2"/>
  <c r="Z103" i="2"/>
  <c r="X103" i="2"/>
  <c r="T53" i="2"/>
  <c r="Y53" i="2"/>
  <c r="R53" i="2"/>
  <c r="X53" i="2"/>
  <c r="W53" i="2"/>
  <c r="U53" i="2"/>
  <c r="Z53" i="2"/>
  <c r="S53" i="2"/>
  <c r="R215" i="2"/>
  <c r="W215" i="2"/>
  <c r="U215" i="2"/>
  <c r="T215" i="2"/>
  <c r="S215" i="2"/>
  <c r="Z215" i="2"/>
  <c r="Y215" i="2"/>
  <c r="X215" i="2"/>
  <c r="T174" i="2"/>
  <c r="R174" i="2"/>
  <c r="Y174" i="2"/>
  <c r="X174" i="2"/>
  <c r="Z174" i="2"/>
  <c r="S174" i="2"/>
  <c r="W174" i="2"/>
  <c r="U174" i="2"/>
  <c r="U79" i="2"/>
  <c r="S79" i="2"/>
  <c r="X79" i="2"/>
  <c r="Y79" i="2"/>
  <c r="T79" i="2"/>
  <c r="Z79" i="2"/>
  <c r="W79" i="2"/>
  <c r="R79" i="2"/>
  <c r="S144" i="2"/>
  <c r="R144" i="2"/>
  <c r="Y144" i="2"/>
  <c r="U144" i="2"/>
  <c r="Z144" i="2"/>
  <c r="T144" i="2"/>
  <c r="X144" i="2"/>
  <c r="W144" i="2"/>
  <c r="Z188" i="2"/>
  <c r="Y188" i="2"/>
  <c r="W188" i="2"/>
  <c r="X188" i="2"/>
  <c r="T188" i="2"/>
  <c r="R188" i="2"/>
  <c r="S188" i="2"/>
  <c r="U188" i="2"/>
  <c r="W241" i="2"/>
  <c r="U241" i="2"/>
  <c r="T241" i="2"/>
  <c r="S241" i="2"/>
  <c r="R241" i="2"/>
  <c r="Z241" i="2"/>
  <c r="X241" i="2"/>
  <c r="Y241" i="2"/>
  <c r="R209" i="2"/>
  <c r="Y209" i="2"/>
  <c r="X209" i="2"/>
  <c r="T209" i="2"/>
  <c r="Z209" i="2"/>
  <c r="U209" i="2"/>
  <c r="W209" i="2"/>
  <c r="S209" i="2"/>
  <c r="Y118" i="2"/>
  <c r="U118" i="2"/>
  <c r="S118" i="2"/>
  <c r="R118" i="2"/>
  <c r="X118" i="2"/>
  <c r="Z118" i="2"/>
  <c r="T118" i="2"/>
  <c r="W118" i="2"/>
  <c r="T220" i="2"/>
  <c r="R220" i="2"/>
  <c r="Z220" i="2"/>
  <c r="S220" i="2"/>
  <c r="X220" i="2"/>
  <c r="Y220" i="2"/>
  <c r="W220" i="2"/>
  <c r="U220" i="2"/>
  <c r="X255" i="2"/>
  <c r="Y255" i="2"/>
  <c r="W255" i="2"/>
  <c r="Z255" i="2"/>
  <c r="R255" i="2"/>
  <c r="S255" i="2"/>
  <c r="U255" i="2"/>
  <c r="T255" i="2"/>
  <c r="U95" i="2"/>
  <c r="T95" i="2"/>
  <c r="S95" i="2"/>
  <c r="Z95" i="2"/>
  <c r="X95" i="2"/>
  <c r="W95" i="2"/>
  <c r="Y95" i="2"/>
  <c r="R95" i="2"/>
  <c r="X138" i="2"/>
  <c r="T138" i="2"/>
  <c r="Z138" i="2"/>
  <c r="Y138" i="2"/>
  <c r="U138" i="2"/>
  <c r="W138" i="2"/>
  <c r="S138" i="2"/>
  <c r="R138" i="2"/>
  <c r="R191" i="2"/>
  <c r="T191" i="2"/>
  <c r="S191" i="2"/>
  <c r="W191" i="2"/>
  <c r="U191" i="2"/>
  <c r="Z191" i="2"/>
  <c r="Y191" i="2"/>
  <c r="X191" i="2"/>
  <c r="X159" i="2"/>
  <c r="W159" i="2"/>
  <c r="R159" i="2"/>
  <c r="T159" i="2"/>
  <c r="U159" i="2"/>
  <c r="Z159" i="2"/>
  <c r="S159" i="2"/>
  <c r="Y159" i="2"/>
  <c r="T67" i="2"/>
  <c r="W67" i="2"/>
  <c r="U67" i="2"/>
  <c r="S67" i="2"/>
  <c r="Z67" i="2"/>
  <c r="X67" i="2"/>
  <c r="Y67" i="2"/>
  <c r="R67" i="2"/>
  <c r="U154" i="2"/>
  <c r="S154" i="2"/>
  <c r="Y154" i="2"/>
  <c r="X154" i="2"/>
  <c r="T154" i="2"/>
  <c r="R154" i="2"/>
  <c r="Z154" i="2"/>
  <c r="W154" i="2"/>
  <c r="X59" i="2"/>
  <c r="T59" i="2"/>
  <c r="S59" i="2"/>
  <c r="Z59" i="2"/>
  <c r="Y59" i="2"/>
  <c r="R59" i="2"/>
  <c r="U59" i="2"/>
  <c r="W59" i="2"/>
  <c r="S135" i="2"/>
  <c r="Z135" i="2"/>
  <c r="T135" i="2"/>
  <c r="W135" i="2"/>
  <c r="R135" i="2"/>
  <c r="Y135" i="2"/>
  <c r="U135" i="2"/>
  <c r="X135" i="2"/>
  <c r="T44" i="2"/>
  <c r="S44" i="2"/>
  <c r="X44" i="2"/>
  <c r="W44" i="2"/>
  <c r="R44" i="2"/>
  <c r="Z44" i="2"/>
  <c r="U44" i="2"/>
  <c r="Y44" i="2"/>
  <c r="Z223" i="2"/>
  <c r="Y223" i="2"/>
  <c r="X223" i="2"/>
  <c r="W223" i="2"/>
  <c r="U223" i="2"/>
  <c r="S223" i="2"/>
  <c r="T223" i="2"/>
  <c r="R223" i="2"/>
  <c r="U43" i="2"/>
  <c r="T43" i="2"/>
  <c r="Z43" i="2"/>
  <c r="W43" i="2"/>
  <c r="X43" i="2"/>
  <c r="S43" i="2"/>
  <c r="Y43" i="2"/>
  <c r="R43" i="2"/>
  <c r="T146" i="2"/>
  <c r="Z146" i="2"/>
  <c r="Y146" i="2"/>
  <c r="X146" i="2"/>
  <c r="W146" i="2"/>
  <c r="S146" i="2"/>
  <c r="R146" i="2"/>
  <c r="U146" i="2"/>
  <c r="Z15" i="2"/>
  <c r="Y15" i="2"/>
  <c r="T15" i="2"/>
  <c r="U15" i="2"/>
  <c r="S15" i="2"/>
  <c r="X15" i="2"/>
  <c r="R15" i="2"/>
  <c r="W15" i="2"/>
  <c r="Z11" i="2"/>
  <c r="T11" i="2"/>
  <c r="Y11" i="2"/>
  <c r="S11" i="2"/>
  <c r="U11" i="2"/>
  <c r="R11" i="2"/>
  <c r="X11" i="2"/>
  <c r="W11" i="2"/>
  <c r="Z52" i="2"/>
  <c r="X52" i="2"/>
  <c r="R52" i="2"/>
  <c r="Y52" i="2"/>
  <c r="S52" i="2"/>
  <c r="T52" i="2"/>
  <c r="U52" i="2"/>
  <c r="W52" i="2"/>
  <c r="Y23" i="2"/>
  <c r="Z23" i="2"/>
  <c r="R23" i="2"/>
  <c r="T23" i="2"/>
  <c r="S23" i="2"/>
  <c r="W23" i="2"/>
  <c r="X23" i="2"/>
  <c r="U23" i="2"/>
  <c r="Z213" i="2"/>
  <c r="W213" i="2"/>
  <c r="U213" i="2"/>
  <c r="R213" i="2"/>
  <c r="Y213" i="2"/>
  <c r="T213" i="2"/>
  <c r="S213" i="2"/>
  <c r="X213" i="2"/>
  <c r="T246" i="2"/>
  <c r="S246" i="2"/>
  <c r="R246" i="2"/>
  <c r="Y246" i="2"/>
  <c r="X246" i="2"/>
  <c r="W246" i="2"/>
  <c r="Z246" i="2"/>
  <c r="U246" i="2"/>
  <c r="Z123" i="2"/>
  <c r="S123" i="2"/>
  <c r="T123" i="2"/>
  <c r="X123" i="2"/>
  <c r="W123" i="2"/>
  <c r="U123" i="2"/>
  <c r="Y123" i="2"/>
  <c r="R123" i="2"/>
  <c r="U254" i="2"/>
  <c r="T254" i="2"/>
  <c r="S254" i="2"/>
  <c r="X254" i="2"/>
  <c r="Y254" i="2"/>
  <c r="W254" i="2"/>
  <c r="Z254" i="2"/>
  <c r="R254" i="2"/>
  <c r="R132" i="2"/>
  <c r="W132" i="2"/>
  <c r="Z132" i="2"/>
  <c r="Y132" i="2"/>
  <c r="U132" i="2"/>
  <c r="S132" i="2"/>
  <c r="X132" i="2"/>
  <c r="T132" i="2"/>
  <c r="S78" i="2"/>
  <c r="Z78" i="2"/>
  <c r="R78" i="2"/>
  <c r="Y78" i="2"/>
  <c r="W78" i="2"/>
  <c r="U78" i="2"/>
  <c r="X78" i="2"/>
  <c r="T78" i="2"/>
  <c r="T181" i="2"/>
  <c r="Y181" i="2"/>
  <c r="X181" i="2"/>
  <c r="W181" i="2"/>
  <c r="R181" i="2"/>
  <c r="S181" i="2"/>
  <c r="Z181" i="2"/>
  <c r="U181" i="2"/>
  <c r="X198" i="2"/>
  <c r="U198" i="2"/>
  <c r="Y198" i="2"/>
  <c r="W198" i="2"/>
  <c r="T198" i="2"/>
  <c r="S198" i="2"/>
  <c r="R198" i="2"/>
  <c r="Z198" i="2"/>
  <c r="Z63" i="2"/>
  <c r="X63" i="2"/>
  <c r="U63" i="2"/>
  <c r="R63" i="2"/>
  <c r="Y63" i="2"/>
  <c r="T63" i="2"/>
  <c r="S63" i="2"/>
  <c r="W63" i="2"/>
  <c r="S48" i="2"/>
  <c r="U48" i="2"/>
  <c r="T48" i="2"/>
  <c r="W48" i="2"/>
  <c r="X48" i="2"/>
  <c r="Y48" i="2"/>
  <c r="Z48" i="2"/>
  <c r="R48" i="2"/>
  <c r="R178" i="2"/>
  <c r="W178" i="2"/>
  <c r="X178" i="2"/>
  <c r="U178" i="2"/>
  <c r="S178" i="2"/>
  <c r="Z178" i="2"/>
  <c r="Y178" i="2"/>
  <c r="T178" i="2"/>
  <c r="X259" i="2"/>
  <c r="Z259" i="2"/>
  <c r="Y259" i="2"/>
  <c r="R259" i="2"/>
  <c r="U259" i="2"/>
  <c r="T259" i="2"/>
  <c r="W259" i="2"/>
  <c r="S259" i="2"/>
  <c r="Z28" i="2"/>
  <c r="T28" i="2"/>
  <c r="S28" i="2"/>
  <c r="R28" i="2"/>
  <c r="X28" i="2"/>
  <c r="W28" i="2"/>
  <c r="U28" i="2"/>
  <c r="Y28" i="2"/>
  <c r="T94" i="2"/>
  <c r="S94" i="2"/>
  <c r="R94" i="2"/>
  <c r="X94" i="2"/>
  <c r="W94" i="2"/>
  <c r="U94" i="2"/>
  <c r="Z94" i="2"/>
  <c r="Y94" i="2"/>
  <c r="X149" i="2"/>
  <c r="U149" i="2"/>
  <c r="T149" i="2"/>
  <c r="S149" i="2"/>
  <c r="Y149" i="2"/>
  <c r="R149" i="2"/>
  <c r="W149" i="2"/>
  <c r="Z149" i="2"/>
  <c r="T228" i="2"/>
  <c r="R228" i="2"/>
  <c r="Y228" i="2"/>
  <c r="X228" i="2"/>
  <c r="W228" i="2"/>
  <c r="U228" i="2"/>
  <c r="Z228" i="2"/>
  <c r="S228" i="2"/>
  <c r="U120" i="2"/>
  <c r="R120" i="2"/>
  <c r="W120" i="2"/>
  <c r="Z120" i="2"/>
  <c r="S120" i="2"/>
  <c r="X120" i="2"/>
  <c r="T120" i="2"/>
  <c r="Y120" i="2"/>
  <c r="Y129" i="2"/>
  <c r="X129" i="2"/>
  <c r="W129" i="2"/>
  <c r="U129" i="2"/>
  <c r="T129" i="2"/>
  <c r="R129" i="2"/>
  <c r="S129" i="2"/>
  <c r="Z129" i="2"/>
  <c r="X183" i="2"/>
  <c r="U183" i="2"/>
  <c r="Y183" i="2"/>
  <c r="W183" i="2"/>
  <c r="T183" i="2"/>
  <c r="S183" i="2"/>
  <c r="R183" i="2"/>
  <c r="Z183" i="2"/>
  <c r="Z86" i="2"/>
  <c r="Y86" i="2"/>
  <c r="X86" i="2"/>
  <c r="W86" i="2"/>
  <c r="U86" i="2"/>
  <c r="S86" i="2"/>
  <c r="T86" i="2"/>
  <c r="R86" i="2"/>
  <c r="U264" i="2"/>
  <c r="T264" i="2"/>
  <c r="S264" i="2"/>
  <c r="R264" i="2"/>
  <c r="Y264" i="2"/>
  <c r="X264" i="2"/>
  <c r="W264" i="2"/>
  <c r="Z264" i="2"/>
  <c r="S32" i="2"/>
  <c r="R32" i="2"/>
  <c r="Z32" i="2"/>
  <c r="W32" i="2"/>
  <c r="T32" i="2"/>
  <c r="U32" i="2"/>
  <c r="Y32" i="2"/>
  <c r="X32" i="2"/>
  <c r="S39" i="2"/>
  <c r="Z39" i="2"/>
  <c r="T39" i="2"/>
  <c r="R39" i="2"/>
  <c r="U39" i="2"/>
  <c r="W39" i="2"/>
  <c r="X39" i="2"/>
  <c r="Y39" i="2"/>
  <c r="U145" i="2"/>
  <c r="T145" i="2"/>
  <c r="S145" i="2"/>
  <c r="Y145" i="2"/>
  <c r="W145" i="2"/>
  <c r="Z145" i="2"/>
  <c r="X145" i="2"/>
  <c r="R145" i="2"/>
  <c r="S151" i="2"/>
  <c r="X151" i="2"/>
  <c r="T151" i="2"/>
  <c r="Y151" i="2"/>
  <c r="U151" i="2"/>
  <c r="R151" i="2"/>
  <c r="W151" i="2"/>
  <c r="Z151" i="2"/>
  <c r="U225" i="2"/>
  <c r="S225" i="2"/>
  <c r="T225" i="2"/>
  <c r="W225" i="2"/>
  <c r="R225" i="2"/>
  <c r="Y225" i="2"/>
  <c r="Z225" i="2"/>
  <c r="X225" i="2"/>
  <c r="X150" i="2"/>
  <c r="W150" i="2"/>
  <c r="Z150" i="2"/>
  <c r="S150" i="2"/>
  <c r="T150" i="2"/>
  <c r="R150" i="2"/>
  <c r="Y150" i="2"/>
  <c r="U150" i="2"/>
  <c r="W170" i="2"/>
  <c r="R170" i="2"/>
  <c r="X170" i="2"/>
  <c r="T170" i="2"/>
  <c r="S170" i="2"/>
  <c r="Z170" i="2"/>
  <c r="Y170" i="2"/>
  <c r="U170" i="2"/>
  <c r="Y80" i="2"/>
  <c r="U80" i="2"/>
  <c r="X80" i="2"/>
  <c r="W80" i="2"/>
  <c r="S80" i="2"/>
  <c r="Z80" i="2"/>
  <c r="R80" i="2"/>
  <c r="T80" i="2"/>
  <c r="S21" i="2"/>
  <c r="U21" i="2"/>
  <c r="X21" i="2"/>
  <c r="T21" i="2"/>
  <c r="W21" i="2"/>
  <c r="Y21" i="2"/>
  <c r="R21" i="2"/>
  <c r="Z21" i="2"/>
  <c r="W171" i="2"/>
  <c r="S171" i="2"/>
  <c r="R171" i="2"/>
  <c r="U171" i="2"/>
  <c r="T171" i="2"/>
  <c r="Z171" i="2"/>
  <c r="X171" i="2"/>
  <c r="Y171" i="2"/>
  <c r="S66" i="2"/>
  <c r="Y66" i="2"/>
  <c r="R66" i="2"/>
  <c r="Z66" i="2"/>
  <c r="X66" i="2"/>
  <c r="W66" i="2"/>
  <c r="U66" i="2"/>
  <c r="T66" i="2"/>
  <c r="U122" i="2"/>
  <c r="S122" i="2"/>
  <c r="R122" i="2"/>
  <c r="X122" i="2"/>
  <c r="Y122" i="2"/>
  <c r="T122" i="2"/>
  <c r="Z122" i="2"/>
  <c r="W122" i="2"/>
  <c r="R74" i="2"/>
  <c r="X74" i="2"/>
  <c r="U74" i="2"/>
  <c r="T74" i="2"/>
  <c r="Y74" i="2"/>
  <c r="Z74" i="2"/>
  <c r="W74" i="2"/>
  <c r="S74" i="2"/>
  <c r="T157" i="2"/>
  <c r="Y157" i="2"/>
  <c r="X157" i="2"/>
  <c r="S157" i="2"/>
  <c r="Z157" i="2"/>
  <c r="W157" i="2"/>
  <c r="U157" i="2"/>
  <c r="R157" i="2"/>
  <c r="Y238" i="2"/>
  <c r="U238" i="2"/>
  <c r="T238" i="2"/>
  <c r="S238" i="2"/>
  <c r="R238" i="2"/>
  <c r="Z238" i="2"/>
  <c r="X238" i="2"/>
  <c r="W238" i="2"/>
  <c r="Y35" i="2"/>
  <c r="Z35" i="2"/>
  <c r="S35" i="2"/>
  <c r="R35" i="2"/>
  <c r="U35" i="2"/>
  <c r="X35" i="2"/>
  <c r="W35" i="2"/>
  <c r="T35" i="2"/>
  <c r="X77" i="2"/>
  <c r="U77" i="2"/>
  <c r="R77" i="2"/>
  <c r="S77" i="2"/>
  <c r="W77" i="2"/>
  <c r="Z77" i="2"/>
  <c r="Y77" i="2"/>
  <c r="T77" i="2"/>
  <c r="R106" i="2"/>
  <c r="Z106" i="2"/>
  <c r="Y106" i="2"/>
  <c r="X106" i="2"/>
  <c r="W106" i="2"/>
  <c r="U106" i="2"/>
  <c r="T106" i="2"/>
  <c r="S106" i="2"/>
  <c r="T208" i="2"/>
  <c r="Z208" i="2"/>
  <c r="R208" i="2"/>
  <c r="S208" i="2"/>
  <c r="Y208" i="2"/>
  <c r="X208" i="2"/>
  <c r="W208" i="2"/>
  <c r="U208" i="2"/>
  <c r="Z7" i="2"/>
  <c r="R7" i="2"/>
  <c r="S7" i="2"/>
  <c r="T7" i="2"/>
  <c r="Y7" i="2"/>
  <c r="U7" i="2"/>
  <c r="W7" i="2"/>
  <c r="X7" i="2"/>
  <c r="Y84" i="2"/>
  <c r="S84" i="2"/>
  <c r="R84" i="2"/>
  <c r="X84" i="2"/>
  <c r="W84" i="2"/>
  <c r="T84" i="2"/>
  <c r="Z84" i="2"/>
  <c r="U84" i="2"/>
  <c r="Y163" i="2"/>
  <c r="U163" i="2"/>
  <c r="T163" i="2"/>
  <c r="S163" i="2"/>
  <c r="W163" i="2"/>
  <c r="X163" i="2"/>
  <c r="R163" i="2"/>
  <c r="Z163" i="2"/>
  <c r="R148" i="2"/>
  <c r="X148" i="2"/>
  <c r="U148" i="2"/>
  <c r="T148" i="2"/>
  <c r="S148" i="2"/>
  <c r="Y148" i="2"/>
  <c r="W148" i="2"/>
  <c r="Z148" i="2"/>
  <c r="R16" i="2"/>
  <c r="S16" i="2"/>
  <c r="T16" i="2"/>
  <c r="W16" i="2"/>
  <c r="Z16" i="2"/>
  <c r="U16" i="2"/>
  <c r="X16" i="2"/>
  <c r="Y16" i="2"/>
  <c r="Y58" i="2"/>
  <c r="Z58" i="2"/>
  <c r="W58" i="2"/>
  <c r="X58" i="2"/>
  <c r="R58" i="2"/>
  <c r="T58" i="2"/>
  <c r="U58" i="2"/>
  <c r="S58" i="2"/>
  <c r="X158" i="2"/>
  <c r="S158" i="2"/>
  <c r="R158" i="2"/>
  <c r="Y158" i="2"/>
  <c r="U158" i="2"/>
  <c r="Z158" i="2"/>
  <c r="T158" i="2"/>
  <c r="W158" i="2"/>
  <c r="S125" i="2"/>
  <c r="U125" i="2"/>
  <c r="T125" i="2"/>
  <c r="W125" i="2"/>
  <c r="Z125" i="2"/>
  <c r="R125" i="2"/>
  <c r="Y125" i="2"/>
  <c r="X125" i="2"/>
  <c r="Z248" i="2"/>
  <c r="R248" i="2"/>
  <c r="U248" i="2"/>
  <c r="S248" i="2"/>
  <c r="W248" i="2"/>
  <c r="T248" i="2"/>
  <c r="Y248" i="2"/>
  <c r="X248" i="2"/>
  <c r="Y116" i="2"/>
  <c r="U116" i="2"/>
  <c r="T116" i="2"/>
  <c r="S116" i="2"/>
  <c r="R116" i="2"/>
  <c r="Z116" i="2"/>
  <c r="X116" i="2"/>
  <c r="W116" i="2"/>
  <c r="U26" i="2"/>
  <c r="Y26" i="2"/>
  <c r="X26" i="2"/>
  <c r="Z26" i="2"/>
  <c r="R26" i="2"/>
  <c r="S26" i="2"/>
  <c r="T26" i="2"/>
  <c r="W26" i="2"/>
  <c r="S81" i="2"/>
  <c r="X81" i="2"/>
  <c r="Z81" i="2"/>
  <c r="Y81" i="2"/>
  <c r="W81" i="2"/>
  <c r="U81" i="2"/>
  <c r="R81" i="2"/>
  <c r="T81" i="2"/>
  <c r="R165" i="2"/>
  <c r="Z165" i="2"/>
  <c r="X165" i="2"/>
  <c r="U165" i="2"/>
  <c r="T165" i="2"/>
  <c r="S165" i="2"/>
  <c r="W165" i="2"/>
  <c r="Y165" i="2"/>
  <c r="X107" i="2"/>
  <c r="W107" i="2"/>
  <c r="Y107" i="2"/>
  <c r="T107" i="2"/>
  <c r="S107" i="2"/>
  <c r="R107" i="2"/>
  <c r="Z107" i="2"/>
  <c r="U107" i="2"/>
  <c r="S51" i="2"/>
  <c r="T51" i="2"/>
  <c r="R51" i="2"/>
  <c r="U51" i="2"/>
  <c r="W51" i="2"/>
  <c r="X51" i="2"/>
  <c r="Y51" i="2"/>
  <c r="Z51" i="2"/>
  <c r="Y76" i="2"/>
  <c r="U76" i="2"/>
  <c r="T76" i="2"/>
  <c r="S76" i="2"/>
  <c r="R76" i="2"/>
  <c r="Z76" i="2"/>
  <c r="X76" i="2"/>
  <c r="W76" i="2"/>
  <c r="W222" i="2"/>
  <c r="T222" i="2"/>
  <c r="R222" i="2"/>
  <c r="U222" i="2"/>
  <c r="Z222" i="2"/>
  <c r="S222" i="2"/>
  <c r="Y222" i="2"/>
  <c r="X222" i="2"/>
  <c r="Z204" i="2"/>
  <c r="X204" i="2"/>
  <c r="T204" i="2"/>
  <c r="R204" i="2"/>
  <c r="Y204" i="2"/>
  <c r="W204" i="2"/>
  <c r="S204" i="2"/>
  <c r="U204" i="2"/>
  <c r="Z235" i="2"/>
  <c r="Y235" i="2"/>
  <c r="R235" i="2"/>
  <c r="X235" i="2"/>
  <c r="S235" i="2"/>
  <c r="U235" i="2"/>
  <c r="W235" i="2"/>
  <c r="T235" i="2"/>
  <c r="X131" i="2"/>
  <c r="W131" i="2"/>
  <c r="U131" i="2"/>
  <c r="R131" i="2"/>
  <c r="T131" i="2"/>
  <c r="Z131" i="2"/>
  <c r="Y131" i="2"/>
  <c r="S131" i="2"/>
  <c r="Z54" i="2"/>
  <c r="Y54" i="2"/>
  <c r="T54" i="2"/>
  <c r="R54" i="2"/>
  <c r="X54" i="2"/>
  <c r="U54" i="2"/>
  <c r="W54" i="2"/>
  <c r="S54" i="2"/>
  <c r="S192" i="2"/>
  <c r="Z192" i="2"/>
  <c r="W192" i="2"/>
  <c r="Y192" i="2"/>
  <c r="R192" i="2"/>
  <c r="T192" i="2"/>
  <c r="X192" i="2"/>
  <c r="U192" i="2"/>
  <c r="R20" i="2"/>
  <c r="Z20" i="2"/>
  <c r="S20" i="2"/>
  <c r="U20" i="2"/>
  <c r="T20" i="2"/>
  <c r="W20" i="2"/>
  <c r="X20" i="2"/>
  <c r="Y20" i="2"/>
  <c r="Z12" i="2"/>
  <c r="T12" i="2"/>
  <c r="X12" i="2"/>
  <c r="W12" i="2"/>
  <c r="R12" i="2"/>
  <c r="S12" i="2"/>
  <c r="U12" i="2"/>
  <c r="Y12" i="2"/>
  <c r="S90" i="2"/>
  <c r="T90" i="2"/>
  <c r="Z90" i="2"/>
  <c r="R90" i="2"/>
  <c r="Y90" i="2"/>
  <c r="X90" i="2"/>
  <c r="W90" i="2"/>
  <c r="U90" i="2"/>
  <c r="S218" i="2"/>
  <c r="T218" i="2"/>
  <c r="R218" i="2"/>
  <c r="W218" i="2"/>
  <c r="Y218" i="2"/>
  <c r="X218" i="2"/>
  <c r="U218" i="2"/>
  <c r="Z218" i="2"/>
  <c r="S236" i="2"/>
  <c r="T236" i="2"/>
  <c r="R236" i="2"/>
  <c r="Y236" i="2"/>
  <c r="W236" i="2"/>
  <c r="Z236" i="2"/>
  <c r="X236" i="2"/>
  <c r="U236" i="2"/>
  <c r="W87" i="2"/>
  <c r="R87" i="2"/>
  <c r="U87" i="2"/>
  <c r="S87" i="2"/>
  <c r="Z87" i="2"/>
  <c r="T87" i="2"/>
  <c r="Y87" i="2"/>
  <c r="X87" i="2"/>
  <c r="X62" i="2"/>
  <c r="W62" i="2"/>
  <c r="T62" i="2"/>
  <c r="S62" i="2"/>
  <c r="U62" i="2"/>
  <c r="Y62" i="2"/>
  <c r="R62" i="2"/>
  <c r="Z62" i="2"/>
  <c r="W190" i="2"/>
  <c r="U190" i="2"/>
  <c r="T190" i="2"/>
  <c r="R190" i="2"/>
  <c r="Y190" i="2"/>
  <c r="X190" i="2"/>
  <c r="Z190" i="2"/>
  <c r="S190" i="2"/>
  <c r="R99" i="2"/>
  <c r="U99" i="2"/>
  <c r="T99" i="2"/>
  <c r="S99" i="2"/>
  <c r="Z99" i="2"/>
  <c r="Y99" i="2"/>
  <c r="X99" i="2"/>
  <c r="W99" i="2"/>
  <c r="X55" i="2"/>
  <c r="U55" i="2"/>
  <c r="T55" i="2"/>
  <c r="S55" i="2"/>
  <c r="R55" i="2"/>
  <c r="Y55" i="2"/>
  <c r="Z55" i="2"/>
  <c r="W55" i="2"/>
  <c r="U143" i="2"/>
  <c r="T143" i="2"/>
  <c r="W143" i="2"/>
  <c r="Z143" i="2"/>
  <c r="S143" i="2"/>
  <c r="R143" i="2"/>
  <c r="Y143" i="2"/>
  <c r="X143" i="2"/>
  <c r="R161" i="2"/>
  <c r="X161" i="2"/>
  <c r="W161" i="2"/>
  <c r="Z161" i="2"/>
  <c r="Y161" i="2"/>
  <c r="U161" i="2"/>
  <c r="S161" i="2"/>
  <c r="T161" i="2"/>
  <c r="Z240" i="2"/>
  <c r="R240" i="2"/>
  <c r="W240" i="2"/>
  <c r="S240" i="2"/>
  <c r="Y240" i="2"/>
  <c r="T240" i="2"/>
  <c r="U240" i="2"/>
  <c r="X240" i="2"/>
  <c r="U13" i="2"/>
  <c r="T13" i="2"/>
  <c r="S13" i="2"/>
  <c r="W13" i="2"/>
  <c r="Z13" i="2"/>
  <c r="X13" i="2"/>
  <c r="Y13" i="2"/>
  <c r="R13" i="2"/>
  <c r="T140" i="2"/>
  <c r="W140" i="2"/>
  <c r="U140" i="2"/>
  <c r="Z140" i="2"/>
  <c r="S140" i="2"/>
  <c r="R140" i="2"/>
  <c r="Y140" i="2"/>
  <c r="X140" i="2"/>
  <c r="T219" i="2"/>
  <c r="X219" i="2"/>
  <c r="Y219" i="2"/>
  <c r="R219" i="2"/>
  <c r="W219" i="2"/>
  <c r="Z219" i="2"/>
  <c r="S219" i="2"/>
  <c r="U219" i="2"/>
  <c r="Y112" i="2"/>
  <c r="X112" i="2"/>
  <c r="S112" i="2"/>
  <c r="Z112" i="2"/>
  <c r="U112" i="2"/>
  <c r="W112" i="2"/>
  <c r="T112" i="2"/>
  <c r="R112" i="2"/>
  <c r="Y109" i="2"/>
  <c r="W109" i="2"/>
  <c r="T109" i="2"/>
  <c r="R109" i="2"/>
  <c r="Z109" i="2"/>
  <c r="U109" i="2"/>
  <c r="S109" i="2"/>
  <c r="X109" i="2"/>
  <c r="S61" i="2"/>
  <c r="X61" i="2"/>
  <c r="U61" i="2"/>
  <c r="T61" i="2"/>
  <c r="Z61" i="2"/>
  <c r="Y61" i="2"/>
  <c r="R61" i="2"/>
  <c r="W61" i="2"/>
  <c r="S64" i="2"/>
  <c r="Z64" i="2"/>
  <c r="Y64" i="2"/>
  <c r="X64" i="2"/>
  <c r="U64" i="2"/>
  <c r="W64" i="2"/>
  <c r="T64" i="2"/>
  <c r="R64" i="2"/>
  <c r="R195" i="2"/>
  <c r="S195" i="2"/>
  <c r="W195" i="2"/>
  <c r="U195" i="2"/>
  <c r="T195" i="2"/>
  <c r="Y195" i="2"/>
  <c r="Z195" i="2"/>
  <c r="X195" i="2"/>
  <c r="Z27" i="2"/>
  <c r="Y27" i="2"/>
  <c r="S27" i="2"/>
  <c r="T27" i="2"/>
  <c r="R27" i="2"/>
  <c r="U27" i="2"/>
  <c r="W27" i="2"/>
  <c r="X27" i="2"/>
  <c r="Z82" i="2"/>
  <c r="Y82" i="2"/>
  <c r="X82" i="2"/>
  <c r="W82" i="2"/>
  <c r="U82" i="2"/>
  <c r="T82" i="2"/>
  <c r="R82" i="2"/>
  <c r="S82" i="2"/>
  <c r="U232" i="2"/>
  <c r="Z232" i="2"/>
  <c r="X232" i="2"/>
  <c r="T232" i="2"/>
  <c r="R232" i="2"/>
  <c r="Y232" i="2"/>
  <c r="W232" i="2"/>
  <c r="S232" i="2"/>
  <c r="R227" i="2"/>
  <c r="X227" i="2"/>
  <c r="U227" i="2"/>
  <c r="W227" i="2"/>
  <c r="Y227" i="2"/>
  <c r="T227" i="2"/>
  <c r="Z227" i="2"/>
  <c r="S227" i="2"/>
  <c r="Z172" i="2"/>
  <c r="W172" i="2"/>
  <c r="U172" i="2"/>
  <c r="S172" i="2"/>
  <c r="Y172" i="2"/>
  <c r="R172" i="2"/>
  <c r="X172" i="2"/>
  <c r="T172" i="2"/>
  <c r="Z153" i="2"/>
  <c r="W153" i="2"/>
  <c r="S153" i="2"/>
  <c r="R153" i="2"/>
  <c r="U153" i="2"/>
  <c r="X153" i="2"/>
  <c r="T153" i="2"/>
  <c r="Y153" i="2"/>
  <c r="S65" i="2"/>
  <c r="Z65" i="2"/>
  <c r="U65" i="2"/>
  <c r="Y65" i="2"/>
  <c r="W65" i="2"/>
  <c r="R65" i="2"/>
  <c r="X65" i="2"/>
  <c r="T65" i="2"/>
  <c r="W193" i="2"/>
  <c r="Z193" i="2"/>
  <c r="U193" i="2"/>
  <c r="S193" i="2"/>
  <c r="R193" i="2"/>
  <c r="X193" i="2"/>
  <c r="Y193" i="2"/>
  <c r="T193" i="2"/>
  <c r="Z237" i="2"/>
  <c r="Y237" i="2"/>
  <c r="X237" i="2"/>
  <c r="R237" i="2"/>
  <c r="U237" i="2"/>
  <c r="T237" i="2"/>
  <c r="W237" i="2"/>
  <c r="S237" i="2"/>
  <c r="Z38" i="2"/>
  <c r="R38" i="2"/>
  <c r="Y38" i="2"/>
  <c r="T38" i="2"/>
  <c r="U38" i="2"/>
  <c r="S38" i="2"/>
  <c r="X38" i="2"/>
  <c r="W38" i="2"/>
  <c r="T262" i="2"/>
  <c r="S262" i="2"/>
  <c r="R262" i="2"/>
  <c r="U262" i="2"/>
  <c r="Z262" i="2"/>
  <c r="Y262" i="2"/>
  <c r="X262" i="2"/>
  <c r="W262" i="2"/>
  <c r="W141" i="2"/>
  <c r="U141" i="2"/>
  <c r="S141" i="2"/>
  <c r="X141" i="2"/>
  <c r="R141" i="2"/>
  <c r="Z141" i="2"/>
  <c r="T141" i="2"/>
  <c r="Y141" i="2"/>
  <c r="W245" i="2"/>
  <c r="Y245" i="2"/>
  <c r="R245" i="2"/>
  <c r="U245" i="2"/>
  <c r="S245" i="2"/>
  <c r="Z245" i="2"/>
  <c r="X245" i="2"/>
  <c r="T245" i="2"/>
  <c r="Z31" i="2"/>
  <c r="Y31" i="2"/>
  <c r="S31" i="2"/>
  <c r="R31" i="2"/>
  <c r="T31" i="2"/>
  <c r="U31" i="2"/>
  <c r="W31" i="2"/>
  <c r="X31" i="2"/>
  <c r="Y121" i="2"/>
  <c r="X121" i="2"/>
  <c r="T121" i="2"/>
  <c r="S121" i="2"/>
  <c r="W121" i="2"/>
  <c r="Z121" i="2"/>
  <c r="R121" i="2"/>
  <c r="U121" i="2"/>
  <c r="Y162" i="2"/>
  <c r="S162" i="2"/>
  <c r="W162" i="2"/>
  <c r="U162" i="2"/>
  <c r="T162" i="2"/>
  <c r="R162" i="2"/>
  <c r="Z162" i="2"/>
  <c r="X162" i="2"/>
  <c r="S217" i="2"/>
  <c r="X217" i="2"/>
  <c r="W217" i="2"/>
  <c r="U217" i="2"/>
  <c r="Y217" i="2"/>
  <c r="T217" i="2"/>
  <c r="R217" i="2"/>
  <c r="Z217" i="2"/>
  <c r="Y184" i="2"/>
  <c r="U184" i="2"/>
  <c r="T184" i="2"/>
  <c r="Z184" i="2"/>
  <c r="X184" i="2"/>
  <c r="S184" i="2"/>
  <c r="W184" i="2"/>
  <c r="R184" i="2"/>
  <c r="U92" i="2"/>
  <c r="T92" i="2"/>
  <c r="S92" i="2"/>
  <c r="R92" i="2"/>
  <c r="Y92" i="2"/>
  <c r="Z92" i="2"/>
  <c r="X92" i="2"/>
  <c r="W92" i="2"/>
  <c r="Z194" i="2"/>
  <c r="Y194" i="2"/>
  <c r="R194" i="2"/>
  <c r="T194" i="2"/>
  <c r="U194" i="2"/>
  <c r="S194" i="2"/>
  <c r="W194" i="2"/>
  <c r="X194" i="2"/>
  <c r="S113" i="2"/>
  <c r="T113" i="2"/>
  <c r="X113" i="2"/>
  <c r="Y113" i="2"/>
  <c r="Z113" i="2"/>
  <c r="W113" i="2"/>
  <c r="R113" i="2"/>
  <c r="U113" i="2"/>
  <c r="R70" i="2"/>
  <c r="Z70" i="2"/>
  <c r="Y70" i="2"/>
  <c r="U70" i="2"/>
  <c r="T70" i="2"/>
  <c r="X70" i="2"/>
  <c r="W70" i="2"/>
  <c r="S70" i="2"/>
  <c r="Y115" i="2"/>
  <c r="U115" i="2"/>
  <c r="S115" i="2"/>
  <c r="X115" i="2"/>
  <c r="W115" i="2"/>
  <c r="R115" i="2"/>
  <c r="Z115" i="2"/>
  <c r="T115" i="2"/>
  <c r="S119" i="2"/>
  <c r="X119" i="2"/>
  <c r="W119" i="2"/>
  <c r="T119" i="2"/>
  <c r="R119" i="2"/>
  <c r="Z119" i="2"/>
  <c r="Y119" i="2"/>
  <c r="U119" i="2"/>
  <c r="T185" i="2"/>
  <c r="Z185" i="2"/>
  <c r="Y185" i="2"/>
  <c r="R185" i="2"/>
  <c r="S185" i="2"/>
  <c r="U185" i="2"/>
  <c r="X185" i="2"/>
  <c r="W185" i="2"/>
  <c r="Z234" i="2"/>
  <c r="X234" i="2"/>
  <c r="W234" i="2"/>
  <c r="Y234" i="2"/>
  <c r="U234" i="2"/>
  <c r="T234" i="2"/>
  <c r="S234" i="2"/>
  <c r="R234" i="2"/>
  <c r="X93" i="2"/>
  <c r="T93" i="2"/>
  <c r="R93" i="2"/>
  <c r="S93" i="2"/>
  <c r="Y93" i="2"/>
  <c r="W93" i="2"/>
  <c r="Z93" i="2"/>
  <c r="U93" i="2"/>
  <c r="X168" i="2"/>
  <c r="W168" i="2"/>
  <c r="Z168" i="2"/>
  <c r="R168" i="2"/>
  <c r="U168" i="2"/>
  <c r="T168" i="2"/>
  <c r="S168" i="2"/>
  <c r="Y168" i="2"/>
  <c r="U91" i="2"/>
  <c r="T91" i="2"/>
  <c r="S91" i="2"/>
  <c r="Z91" i="2"/>
  <c r="X91" i="2"/>
  <c r="Y91" i="2"/>
  <c r="W91" i="2"/>
  <c r="R91" i="2"/>
  <c r="Y130" i="2"/>
  <c r="Z130" i="2"/>
  <c r="X130" i="2"/>
  <c r="T130" i="2"/>
  <c r="S130" i="2"/>
  <c r="R130" i="2"/>
  <c r="W130" i="2"/>
  <c r="U130" i="2"/>
  <c r="X30" i="2"/>
  <c r="W30" i="2"/>
  <c r="U30" i="2"/>
  <c r="Z30" i="2"/>
  <c r="Y30" i="2"/>
  <c r="R30" i="2"/>
  <c r="S30" i="2"/>
  <c r="T30" i="2"/>
  <c r="Y104" i="2"/>
  <c r="U104" i="2"/>
  <c r="X104" i="2"/>
  <c r="W104" i="2"/>
  <c r="S104" i="2"/>
  <c r="Z104" i="2"/>
  <c r="T104" i="2"/>
  <c r="R104" i="2"/>
  <c r="X243" i="2"/>
  <c r="U243" i="2"/>
  <c r="T243" i="2"/>
  <c r="R243" i="2"/>
  <c r="W243" i="2"/>
  <c r="Z243" i="2"/>
  <c r="Y243" i="2"/>
  <c r="S243" i="2"/>
  <c r="X201" i="2"/>
  <c r="U201" i="2"/>
  <c r="T201" i="2"/>
  <c r="Z201" i="2"/>
  <c r="Y201" i="2"/>
  <c r="W201" i="2"/>
  <c r="S201" i="2"/>
  <c r="R201" i="2"/>
  <c r="Y247" i="2"/>
  <c r="X247" i="2"/>
  <c r="W247" i="2"/>
  <c r="U247" i="2"/>
  <c r="T247" i="2"/>
  <c r="S247" i="2"/>
  <c r="R247" i="2"/>
  <c r="Z247" i="2"/>
  <c r="Y46" i="2"/>
  <c r="Z46" i="2"/>
  <c r="S46" i="2"/>
  <c r="T46" i="2"/>
  <c r="W46" i="2"/>
  <c r="U46" i="2"/>
  <c r="X46" i="2"/>
  <c r="R46" i="2"/>
  <c r="X89" i="2"/>
  <c r="S89" i="2"/>
  <c r="T89" i="2"/>
  <c r="R89" i="2"/>
  <c r="Y89" i="2"/>
  <c r="W89" i="2"/>
  <c r="U89" i="2"/>
  <c r="Z89" i="2"/>
  <c r="S142" i="2"/>
  <c r="R142" i="2"/>
  <c r="U142" i="2"/>
  <c r="T142" i="2"/>
  <c r="W142" i="2"/>
  <c r="Z142" i="2"/>
  <c r="Y142" i="2"/>
  <c r="X142" i="2"/>
  <c r="W221" i="2"/>
  <c r="X221" i="2"/>
  <c r="T221" i="2"/>
  <c r="S221" i="2"/>
  <c r="Y221" i="2"/>
  <c r="U221" i="2"/>
  <c r="Z221" i="2"/>
  <c r="R221" i="2"/>
  <c r="Z19" i="2"/>
  <c r="Y19" i="2"/>
  <c r="R19" i="2"/>
  <c r="X19" i="2"/>
  <c r="T19" i="2"/>
  <c r="S19" i="2"/>
  <c r="U19" i="2"/>
  <c r="W19" i="2"/>
  <c r="X96" i="2"/>
  <c r="W96" i="2"/>
  <c r="T96" i="2"/>
  <c r="S96" i="2"/>
  <c r="R96" i="2"/>
  <c r="Z96" i="2"/>
  <c r="Y96" i="2"/>
  <c r="U96" i="2"/>
  <c r="Z177" i="2"/>
  <c r="Y177" i="2"/>
  <c r="R177" i="2"/>
  <c r="T177" i="2"/>
  <c r="S177" i="2"/>
  <c r="X177" i="2"/>
  <c r="U177" i="2"/>
  <c r="W177" i="2"/>
  <c r="W263" i="2"/>
  <c r="U263" i="2"/>
  <c r="T263" i="2"/>
  <c r="S263" i="2"/>
  <c r="Y263" i="2"/>
  <c r="X263" i="2"/>
  <c r="Z263" i="2"/>
  <c r="R263" i="2"/>
  <c r="X88" i="2"/>
  <c r="S88" i="2"/>
  <c r="Z88" i="2"/>
  <c r="Y88" i="2"/>
  <c r="W88" i="2"/>
  <c r="R88" i="2"/>
  <c r="U88" i="2"/>
  <c r="T88" i="2"/>
  <c r="Y68" i="2"/>
  <c r="U68" i="2"/>
  <c r="T68" i="2"/>
  <c r="S68" i="2"/>
  <c r="R68" i="2"/>
  <c r="Z68" i="2"/>
  <c r="X68" i="2"/>
  <c r="W68" i="2"/>
  <c r="Z173" i="2"/>
  <c r="W173" i="2"/>
  <c r="S173" i="2"/>
  <c r="X173" i="2"/>
  <c r="Y173" i="2"/>
  <c r="U173" i="2"/>
  <c r="R173" i="2"/>
  <c r="T173" i="2"/>
  <c r="R210" i="2"/>
  <c r="Y210" i="2"/>
  <c r="Z210" i="2"/>
  <c r="U210" i="2"/>
  <c r="S210" i="2"/>
  <c r="W210" i="2"/>
  <c r="T210" i="2"/>
  <c r="X210" i="2"/>
  <c r="R47" i="2"/>
  <c r="Z47" i="2"/>
  <c r="S47" i="2"/>
  <c r="W47" i="2"/>
  <c r="U47" i="2"/>
  <c r="Y47" i="2"/>
  <c r="X47" i="2"/>
  <c r="T47" i="2"/>
  <c r="Y128" i="2"/>
  <c r="S128" i="2"/>
  <c r="U128" i="2"/>
  <c r="T128" i="2"/>
  <c r="W128" i="2"/>
  <c r="X128" i="2"/>
  <c r="Z128" i="2"/>
  <c r="R128" i="2"/>
  <c r="X258" i="2"/>
  <c r="W258" i="2"/>
  <c r="Y258" i="2"/>
  <c r="R258" i="2"/>
  <c r="U258" i="2"/>
  <c r="T258" i="2"/>
  <c r="S258" i="2"/>
  <c r="Z258" i="2"/>
  <c r="R124" i="2"/>
  <c r="W124" i="2"/>
  <c r="Z124" i="2"/>
  <c r="X124" i="2"/>
  <c r="U124" i="2"/>
  <c r="Y124" i="2"/>
  <c r="T124" i="2"/>
  <c r="S124" i="2"/>
  <c r="Z252" i="2"/>
  <c r="Y252" i="2"/>
  <c r="R252" i="2"/>
  <c r="S252" i="2"/>
  <c r="X252" i="2"/>
  <c r="W252" i="2"/>
  <c r="U252" i="2"/>
  <c r="T252" i="2"/>
  <c r="Z189" i="2"/>
  <c r="T189" i="2"/>
  <c r="R189" i="2"/>
  <c r="W189" i="2"/>
  <c r="U189" i="2"/>
  <c r="Y189" i="2"/>
  <c r="S189" i="2"/>
  <c r="X189" i="2"/>
  <c r="Y37" i="2"/>
  <c r="Z37" i="2"/>
  <c r="X37" i="2"/>
  <c r="U37" i="2"/>
  <c r="R37" i="2"/>
  <c r="W37" i="2"/>
  <c r="S37" i="2"/>
  <c r="T37" i="2"/>
  <c r="Z226" i="2"/>
  <c r="X226" i="2"/>
  <c r="W226" i="2"/>
  <c r="Y226" i="2"/>
  <c r="T226" i="2"/>
  <c r="R226" i="2"/>
  <c r="U226" i="2"/>
  <c r="S226" i="2"/>
  <c r="U71" i="2"/>
  <c r="T71" i="2"/>
  <c r="S71" i="2"/>
  <c r="Y71" i="2"/>
  <c r="Z71" i="2"/>
  <c r="X71" i="2"/>
  <c r="W71" i="2"/>
  <c r="R71" i="2"/>
  <c r="S98" i="2"/>
  <c r="T98" i="2"/>
  <c r="Z98" i="2"/>
  <c r="X98" i="2"/>
  <c r="W98" i="2"/>
  <c r="U98" i="2"/>
  <c r="R98" i="2"/>
  <c r="Y98" i="2"/>
  <c r="U22" i="2"/>
  <c r="W22" i="2"/>
  <c r="Z22" i="2"/>
  <c r="R22" i="2"/>
  <c r="X22" i="2"/>
  <c r="Y22" i="2"/>
  <c r="S22" i="2"/>
  <c r="T22" i="2"/>
  <c r="W257" i="2"/>
  <c r="X257" i="2"/>
  <c r="Y257" i="2"/>
  <c r="U257" i="2"/>
  <c r="T257" i="2"/>
  <c r="Z257" i="2"/>
  <c r="R257" i="2"/>
  <c r="S257" i="2"/>
  <c r="S108" i="2"/>
  <c r="R108" i="2"/>
  <c r="X108" i="2"/>
  <c r="W108" i="2"/>
  <c r="T108" i="2"/>
  <c r="Z108" i="2"/>
  <c r="U108" i="2"/>
  <c r="Y108" i="2"/>
  <c r="X49" i="2"/>
  <c r="W49" i="2"/>
  <c r="Z49" i="2"/>
  <c r="Y49" i="2"/>
  <c r="U49" i="2"/>
  <c r="S49" i="2"/>
  <c r="T49" i="2"/>
  <c r="R49" i="2"/>
  <c r="T212" i="2"/>
  <c r="S212" i="2"/>
  <c r="W212" i="2"/>
  <c r="R212" i="2"/>
  <c r="Z212" i="2"/>
  <c r="U212" i="2"/>
  <c r="X212" i="2"/>
  <c r="Y212" i="2"/>
  <c r="Z56" i="2"/>
  <c r="W56" i="2"/>
  <c r="X56" i="2"/>
  <c r="S56" i="2"/>
  <c r="T56" i="2"/>
  <c r="R56" i="2"/>
  <c r="U56" i="2"/>
  <c r="Y56" i="2"/>
  <c r="Z85" i="2"/>
  <c r="Y85" i="2"/>
  <c r="T85" i="2"/>
  <c r="S85" i="2"/>
  <c r="R85" i="2"/>
  <c r="W85" i="2"/>
  <c r="U85" i="2"/>
  <c r="X85" i="2"/>
  <c r="Y203" i="2"/>
  <c r="W203" i="2"/>
  <c r="S203" i="2"/>
  <c r="X203" i="2"/>
  <c r="T203" i="2"/>
  <c r="Z203" i="2"/>
  <c r="U203" i="2"/>
  <c r="R203" i="2"/>
  <c r="Y211" i="2"/>
  <c r="X211" i="2"/>
  <c r="W211" i="2"/>
  <c r="R211" i="2"/>
  <c r="U211" i="2"/>
  <c r="T211" i="2"/>
  <c r="Z211" i="2"/>
  <c r="S211" i="2"/>
  <c r="S233" i="2"/>
  <c r="W233" i="2"/>
  <c r="U233" i="2"/>
  <c r="T233" i="2"/>
  <c r="Z233" i="2"/>
  <c r="X233" i="2"/>
  <c r="Y233" i="2"/>
  <c r="R233" i="2"/>
  <c r="T230" i="2"/>
  <c r="Z230" i="2"/>
  <c r="X230" i="2"/>
  <c r="U230" i="2"/>
  <c r="R230" i="2"/>
  <c r="W230" i="2"/>
  <c r="Y230" i="2"/>
  <c r="S230" i="2"/>
  <c r="R251" i="2"/>
  <c r="Z251" i="2"/>
  <c r="Y251" i="2"/>
  <c r="U251" i="2"/>
  <c r="T251" i="2"/>
  <c r="S251" i="2"/>
  <c r="X251" i="2"/>
  <c r="W251" i="2"/>
  <c r="U17" i="2"/>
  <c r="T17" i="2"/>
  <c r="W17" i="2"/>
  <c r="S17" i="2"/>
  <c r="Y17" i="2"/>
  <c r="X17" i="2"/>
  <c r="Z17" i="2"/>
  <c r="R17" i="2"/>
  <c r="Y72" i="2"/>
  <c r="W72" i="2"/>
  <c r="T72" i="2"/>
  <c r="R72" i="2"/>
  <c r="Z72" i="2"/>
  <c r="U72" i="2"/>
  <c r="X72" i="2"/>
  <c r="S72" i="2"/>
  <c r="R202" i="2"/>
  <c r="Z202" i="2"/>
  <c r="Y202" i="2"/>
  <c r="S202" i="2"/>
  <c r="X202" i="2"/>
  <c r="T202" i="2"/>
  <c r="W202" i="2"/>
  <c r="U202" i="2"/>
  <c r="U75" i="2"/>
  <c r="T75" i="2"/>
  <c r="S75" i="2"/>
  <c r="Z75" i="2"/>
  <c r="Y75" i="2"/>
  <c r="W75" i="2"/>
  <c r="X75" i="2"/>
  <c r="R75" i="2"/>
  <c r="X18" i="2"/>
  <c r="U18" i="2"/>
  <c r="W18" i="2"/>
  <c r="Y18" i="2"/>
  <c r="Z18" i="2"/>
  <c r="S18" i="2"/>
  <c r="T18" i="2"/>
  <c r="R18" i="2"/>
  <c r="Z155" i="2"/>
  <c r="Y155" i="2"/>
  <c r="U155" i="2"/>
  <c r="T155" i="2"/>
  <c r="R155" i="2"/>
  <c r="S155" i="2"/>
  <c r="W155" i="2"/>
  <c r="X155" i="2"/>
  <c r="W175" i="2"/>
  <c r="T175" i="2"/>
  <c r="R175" i="2"/>
  <c r="U175" i="2"/>
  <c r="Y175" i="2"/>
  <c r="Z175" i="2"/>
  <c r="X175" i="2"/>
  <c r="S175" i="2"/>
  <c r="R256" i="2"/>
  <c r="T256" i="2"/>
  <c r="Y256" i="2"/>
  <c r="W256" i="2"/>
  <c r="U256" i="2"/>
  <c r="Z256" i="2"/>
  <c r="X256" i="2"/>
  <c r="S256" i="2"/>
  <c r="S25" i="2"/>
  <c r="U25" i="2"/>
  <c r="T25" i="2"/>
  <c r="X25" i="2"/>
  <c r="W25" i="2"/>
  <c r="R25" i="2"/>
  <c r="Z25" i="2"/>
  <c r="Y25" i="2"/>
  <c r="U152" i="2"/>
  <c r="T152" i="2"/>
  <c r="X152" i="2"/>
  <c r="W152" i="2"/>
  <c r="S152" i="2"/>
  <c r="Y152" i="2"/>
  <c r="R152" i="2"/>
  <c r="Z152" i="2"/>
  <c r="Z231" i="2"/>
  <c r="Y231" i="2"/>
  <c r="S231" i="2"/>
  <c r="U231" i="2"/>
  <c r="X231" i="2"/>
  <c r="R231" i="2"/>
  <c r="W231" i="2"/>
  <c r="T231" i="2"/>
  <c r="T100" i="2"/>
  <c r="S100" i="2"/>
  <c r="R100" i="2"/>
  <c r="U100" i="2"/>
  <c r="Z100" i="2"/>
  <c r="X100" i="2"/>
  <c r="Y100" i="2"/>
  <c r="W100" i="2"/>
  <c r="Y34" i="2"/>
  <c r="U34" i="2"/>
  <c r="X34" i="2"/>
  <c r="W34" i="2"/>
  <c r="Z34" i="2"/>
  <c r="R34" i="2"/>
  <c r="S34" i="2"/>
  <c r="T34" i="2"/>
  <c r="S126" i="2"/>
  <c r="T126" i="2"/>
  <c r="Z126" i="2"/>
  <c r="X126" i="2"/>
  <c r="Y126" i="2"/>
  <c r="W126" i="2"/>
  <c r="R126" i="2"/>
  <c r="U126" i="2"/>
  <c r="R160" i="2"/>
  <c r="Y160" i="2"/>
  <c r="U160" i="2"/>
  <c r="T160" i="2"/>
  <c r="Z160" i="2"/>
  <c r="S160" i="2"/>
  <c r="X160" i="2"/>
  <c r="W160" i="2"/>
  <c r="R139" i="2"/>
  <c r="Y139" i="2"/>
  <c r="X139" i="2"/>
  <c r="W139" i="2"/>
  <c r="Z139" i="2"/>
  <c r="S139" i="2"/>
  <c r="U139" i="2"/>
  <c r="T139" i="2"/>
  <c r="Z114" i="2"/>
  <c r="Y114" i="2"/>
  <c r="X114" i="2"/>
  <c r="S114" i="2"/>
  <c r="W114" i="2"/>
  <c r="U114" i="2"/>
  <c r="T114" i="2"/>
  <c r="R114" i="2"/>
  <c r="S40" i="2"/>
  <c r="U40" i="2"/>
  <c r="T40" i="2"/>
  <c r="W40" i="2"/>
  <c r="X40" i="2"/>
  <c r="Y40" i="2"/>
  <c r="R40" i="2"/>
  <c r="Z40" i="2"/>
  <c r="R224" i="2"/>
  <c r="X224" i="2"/>
  <c r="T224" i="2"/>
  <c r="Z224" i="2"/>
  <c r="W224" i="2"/>
  <c r="U224" i="2"/>
  <c r="Y224" i="2"/>
  <c r="S224" i="2"/>
  <c r="X182" i="2"/>
  <c r="U182" i="2"/>
  <c r="S182" i="2"/>
  <c r="W182" i="2"/>
  <c r="T182" i="2"/>
  <c r="R182" i="2"/>
  <c r="Y182" i="2"/>
  <c r="Z182" i="2"/>
  <c r="S134" i="2"/>
  <c r="R134" i="2"/>
  <c r="T134" i="2"/>
  <c r="Z134" i="2"/>
  <c r="W134" i="2"/>
  <c r="Y134" i="2"/>
  <c r="X134" i="2"/>
  <c r="U134" i="2"/>
  <c r="R156" i="2"/>
  <c r="U156" i="2"/>
  <c r="S156" i="2"/>
  <c r="Z156" i="2"/>
  <c r="T156" i="2"/>
  <c r="Y156" i="2"/>
  <c r="W156" i="2"/>
  <c r="X156" i="2"/>
  <c r="T253" i="2"/>
  <c r="S253" i="2"/>
  <c r="R253" i="2"/>
  <c r="Y253" i="2"/>
  <c r="X253" i="2"/>
  <c r="Z253" i="2"/>
  <c r="U253" i="2"/>
  <c r="W253" i="2"/>
  <c r="Z24" i="2"/>
  <c r="T24" i="2"/>
  <c r="U24" i="2"/>
  <c r="X24" i="2"/>
  <c r="Y24" i="2"/>
  <c r="W24" i="2"/>
  <c r="R24" i="2"/>
  <c r="S24" i="2"/>
  <c r="Z10" i="2"/>
  <c r="U10" i="2"/>
  <c r="Y10" i="2"/>
  <c r="X10" i="2"/>
  <c r="W10" i="2"/>
  <c r="R10" i="2"/>
  <c r="S10" i="2"/>
  <c r="T10" i="2"/>
  <c r="T136" i="2"/>
  <c r="U136" i="2"/>
  <c r="Z136" i="2"/>
  <c r="Y136" i="2"/>
  <c r="X136" i="2"/>
  <c r="W136" i="2"/>
  <c r="S136" i="2"/>
  <c r="R136" i="2"/>
  <c r="U101" i="2"/>
  <c r="R101" i="2"/>
  <c r="S101" i="2"/>
  <c r="Z101" i="2"/>
  <c r="Y101" i="2"/>
  <c r="W101" i="2"/>
  <c r="T101" i="2"/>
  <c r="X101" i="2"/>
  <c r="Z179" i="2"/>
  <c r="Y179" i="2"/>
  <c r="S179" i="2"/>
  <c r="R179" i="2"/>
  <c r="X179" i="2"/>
  <c r="W179" i="2"/>
  <c r="U179" i="2"/>
  <c r="T179" i="2"/>
  <c r="X260" i="2"/>
  <c r="W260" i="2"/>
  <c r="U260" i="2"/>
  <c r="S260" i="2"/>
  <c r="R260" i="2"/>
  <c r="T260" i="2"/>
  <c r="Z260" i="2"/>
  <c r="Y260" i="2"/>
  <c r="Z42" i="2"/>
  <c r="Y42" i="2"/>
  <c r="T42" i="2"/>
  <c r="U42" i="2"/>
  <c r="X42" i="2"/>
  <c r="R42" i="2"/>
  <c r="W42" i="2"/>
  <c r="S42" i="2"/>
  <c r="X133" i="2"/>
  <c r="W133" i="2"/>
  <c r="Z133" i="2"/>
  <c r="T133" i="2"/>
  <c r="S133" i="2"/>
  <c r="U133" i="2"/>
  <c r="Y133" i="2"/>
  <c r="R133" i="2"/>
  <c r="X176" i="2"/>
  <c r="W176" i="2"/>
  <c r="U176" i="2"/>
  <c r="R176" i="2"/>
  <c r="T176" i="2"/>
  <c r="S176" i="2"/>
  <c r="Z176" i="2"/>
  <c r="Y176" i="2"/>
  <c r="T229" i="2"/>
  <c r="S229" i="2"/>
  <c r="Z229" i="2"/>
  <c r="X229" i="2"/>
  <c r="Y229" i="2"/>
  <c r="W229" i="2"/>
  <c r="U229" i="2"/>
  <c r="R229" i="2"/>
  <c r="W196" i="2"/>
  <c r="R196" i="2"/>
  <c r="T196" i="2"/>
  <c r="Y196" i="2"/>
  <c r="U196" i="2"/>
  <c r="Z196" i="2"/>
  <c r="X196" i="2"/>
  <c r="S196" i="2"/>
  <c r="X105" i="2"/>
  <c r="S105" i="2"/>
  <c r="Z105" i="2"/>
  <c r="Y105" i="2"/>
  <c r="W105" i="2"/>
  <c r="U105" i="2"/>
  <c r="R105" i="2"/>
  <c r="T105" i="2"/>
  <c r="U207" i="2"/>
  <c r="T207" i="2"/>
  <c r="Y207" i="2"/>
  <c r="Z207" i="2"/>
  <c r="S207" i="2"/>
  <c r="W207" i="2"/>
  <c r="X207" i="2"/>
  <c r="R207" i="2"/>
  <c r="W250" i="2"/>
  <c r="U250" i="2"/>
  <c r="S250" i="2"/>
  <c r="Z250" i="2"/>
  <c r="R250" i="2"/>
  <c r="X250" i="2"/>
  <c r="T250" i="2"/>
  <c r="Y250" i="2"/>
  <c r="X83" i="2"/>
  <c r="W83" i="2"/>
  <c r="T83" i="2"/>
  <c r="S83" i="2"/>
  <c r="U83" i="2"/>
  <c r="Z83" i="2"/>
  <c r="Y83" i="2"/>
  <c r="R83" i="2"/>
  <c r="R127" i="2"/>
  <c r="Z127" i="2"/>
  <c r="X127" i="2"/>
  <c r="U127" i="2"/>
  <c r="S127" i="2"/>
  <c r="T127" i="2"/>
  <c r="Y127" i="2"/>
  <c r="W127" i="2"/>
  <c r="X180" i="2"/>
  <c r="Z180" i="2"/>
  <c r="U180" i="2"/>
  <c r="Y180" i="2"/>
  <c r="W180" i="2"/>
  <c r="T180" i="2"/>
  <c r="S180" i="2"/>
  <c r="R180" i="2"/>
  <c r="U147" i="2"/>
  <c r="T147" i="2"/>
  <c r="R147" i="2"/>
  <c r="W147" i="2"/>
  <c r="X147" i="2"/>
  <c r="Z147" i="2"/>
  <c r="S147" i="2"/>
  <c r="Y147" i="2"/>
  <c r="Y97" i="2"/>
  <c r="U97" i="2"/>
  <c r="Z97" i="2"/>
  <c r="W97" i="2"/>
  <c r="T97" i="2"/>
  <c r="R97" i="2"/>
  <c r="X97" i="2"/>
  <c r="S97" i="2"/>
  <c r="W111" i="2"/>
  <c r="Y111" i="2"/>
  <c r="R111" i="2"/>
  <c r="U111" i="2"/>
  <c r="Z111" i="2"/>
  <c r="X111" i="2"/>
  <c r="T111" i="2"/>
  <c r="S111" i="2"/>
  <c r="Y167" i="2"/>
  <c r="U167" i="2"/>
  <c r="S167" i="2"/>
  <c r="Z167" i="2"/>
  <c r="R167" i="2"/>
  <c r="X167" i="2"/>
  <c r="T167" i="2"/>
  <c r="W167" i="2"/>
  <c r="X239" i="2"/>
  <c r="S239" i="2"/>
  <c r="T239" i="2"/>
  <c r="U239" i="2"/>
  <c r="W239" i="2"/>
  <c r="Z239" i="2"/>
  <c r="Y239" i="2"/>
  <c r="R239" i="2"/>
  <c r="Z249" i="2"/>
  <c r="Y249" i="2"/>
  <c r="X249" i="2"/>
  <c r="S249" i="2"/>
  <c r="W249" i="2"/>
  <c r="U249" i="2"/>
  <c r="R249" i="2"/>
  <c r="T249" i="2"/>
  <c r="S199" i="2"/>
  <c r="U199" i="2"/>
  <c r="W199" i="2"/>
  <c r="T199" i="2"/>
  <c r="X199" i="2"/>
  <c r="Z199" i="2"/>
  <c r="R199" i="2"/>
  <c r="Y199" i="2"/>
  <c r="G80" i="13"/>
  <c r="G58" i="13"/>
  <c r="B443" i="13"/>
  <c r="H10" i="19"/>
  <c r="AA263" i="2" l="1"/>
  <c r="AC263" i="2" s="1"/>
  <c r="AA257" i="2"/>
  <c r="AC257" i="2" s="1"/>
  <c r="AA264" i="2"/>
  <c r="AC264" i="2" s="1"/>
  <c r="AA259" i="2"/>
  <c r="AC259" i="2" s="1"/>
  <c r="AA260" i="2"/>
  <c r="AC260" i="2" s="1"/>
  <c r="AA258" i="2"/>
  <c r="AC258" i="2" s="1"/>
  <c r="AA262" i="2"/>
  <c r="AC262" i="2" s="1"/>
  <c r="AA261" i="2"/>
  <c r="AC261" i="2" s="1"/>
  <c r="AA256" i="2"/>
  <c r="AC256" i="2" s="1"/>
  <c r="AA255" i="2"/>
  <c r="AC255" i="2" s="1"/>
  <c r="B444" i="13"/>
  <c r="H11" i="19"/>
  <c r="H12" i="19" l="1"/>
  <c r="H14" i="19" s="1"/>
  <c r="F23" i="19" l="1"/>
  <c r="F22" i="19"/>
  <c r="F21" i="19"/>
  <c r="F20" i="19"/>
  <c r="F19" i="19"/>
  <c r="F18" i="19"/>
  <c r="F17" i="19"/>
  <c r="F16" i="19"/>
  <c r="F15" i="19"/>
  <c r="F14" i="19"/>
  <c r="F13" i="19"/>
  <c r="F12" i="19"/>
  <c r="F11" i="19"/>
  <c r="F10" i="19"/>
  <c r="F9" i="19"/>
  <c r="B445" i="13" l="1"/>
  <c r="F113" i="13"/>
  <c r="B446" i="13" l="1"/>
  <c r="B447" i="13" s="1"/>
  <c r="B448" i="13" s="1"/>
  <c r="AA54" i="2"/>
  <c r="G62" i="13" l="1"/>
  <c r="G84" i="13"/>
  <c r="G59" i="13"/>
  <c r="G81" i="13"/>
  <c r="G82" i="13"/>
  <c r="G60" i="13"/>
  <c r="G77" i="13"/>
  <c r="G55" i="13"/>
  <c r="G56" i="13"/>
  <c r="G78" i="13"/>
  <c r="G83" i="13"/>
  <c r="G61" i="13"/>
  <c r="G79" i="13"/>
  <c r="G57" i="13"/>
  <c r="F35" i="13"/>
  <c r="G91" i="13" s="1"/>
  <c r="AA62" i="2"/>
  <c r="F449" i="13"/>
  <c r="F317" i="13"/>
  <c r="AA7" i="2"/>
  <c r="AC7" i="2" s="1"/>
  <c r="F232" i="13"/>
  <c r="F265" i="13"/>
  <c r="F162" i="13"/>
  <c r="F139" i="13"/>
  <c r="F347" i="13"/>
  <c r="F205" i="13"/>
  <c r="F202" i="13"/>
  <c r="F345" i="13"/>
  <c r="F188" i="13"/>
  <c r="F270" i="13"/>
  <c r="F423" i="13"/>
  <c r="F336" i="13"/>
  <c r="F111" i="13"/>
  <c r="F106" i="13"/>
  <c r="F329" i="13"/>
  <c r="F325" i="13"/>
  <c r="F390" i="13"/>
  <c r="F382" i="13"/>
  <c r="F302" i="13"/>
  <c r="F437" i="13"/>
  <c r="F234" i="13"/>
  <c r="F143" i="13"/>
  <c r="F349" i="13"/>
  <c r="F284" i="13"/>
  <c r="F276" i="13"/>
  <c r="F344" i="13"/>
  <c r="F119" i="13"/>
  <c r="F421" i="13"/>
  <c r="F102" i="13"/>
  <c r="F252" i="13"/>
  <c r="F331" i="13"/>
  <c r="F230" i="13"/>
  <c r="F311" i="13"/>
  <c r="F239" i="13"/>
  <c r="F309" i="13"/>
  <c r="F407" i="13"/>
  <c r="F303" i="13"/>
  <c r="F141" i="13"/>
  <c r="F212" i="13"/>
  <c r="F348" i="13"/>
  <c r="F206" i="13"/>
  <c r="F131" i="13"/>
  <c r="F201" i="13"/>
  <c r="F275" i="13"/>
  <c r="F343" i="13"/>
  <c r="F269" i="13"/>
  <c r="F118" i="13"/>
  <c r="F263" i="13"/>
  <c r="F186" i="13"/>
  <c r="F105" i="13"/>
  <c r="F328" i="13"/>
  <c r="F417" i="13"/>
  <c r="F271" i="13"/>
  <c r="F235" i="13"/>
  <c r="F404" i="13"/>
  <c r="F410" i="13"/>
  <c r="F308" i="13"/>
  <c r="F406" i="13"/>
  <c r="F403" i="13"/>
  <c r="F283" i="13"/>
  <c r="F200" i="13"/>
  <c r="F431" i="13"/>
  <c r="F268" i="13"/>
  <c r="F264" i="13"/>
  <c r="F381" i="13"/>
  <c r="F256" i="13"/>
  <c r="F324" i="13"/>
  <c r="F132" i="13"/>
  <c r="F242" i="13"/>
  <c r="F241" i="13"/>
  <c r="F169" i="13"/>
  <c r="F165" i="13"/>
  <c r="F305" i="13"/>
  <c r="F367" i="13"/>
  <c r="F229" i="13"/>
  <c r="F211" i="13"/>
  <c r="F388" i="13"/>
  <c r="F282" i="13"/>
  <c r="F203" i="13"/>
  <c r="F199" i="13"/>
  <c r="F445" i="13"/>
  <c r="F124" i="13"/>
  <c r="F121" i="13"/>
  <c r="F117" i="13"/>
  <c r="F262" i="13"/>
  <c r="F185" i="13"/>
  <c r="F258" i="13"/>
  <c r="F255" i="13"/>
  <c r="F323" i="13"/>
  <c r="F337" i="13"/>
  <c r="F370" i="13"/>
  <c r="F368" i="13"/>
  <c r="F350" i="13"/>
  <c r="F285" i="13"/>
  <c r="F280" i="13"/>
  <c r="F274" i="13"/>
  <c r="F120" i="13"/>
  <c r="F261" i="13"/>
  <c r="F420" i="13"/>
  <c r="F183" i="13"/>
  <c r="F327" i="13"/>
  <c r="F101" i="13"/>
  <c r="F272" i="13"/>
  <c r="F409" i="13"/>
  <c r="F173" i="13"/>
  <c r="F373" i="13"/>
  <c r="F168" i="13"/>
  <c r="F164" i="13"/>
  <c r="F231" i="13"/>
  <c r="F365" i="13"/>
  <c r="F300" i="13"/>
  <c r="F286" i="13"/>
  <c r="F208" i="13"/>
  <c r="F346" i="13"/>
  <c r="F279" i="13"/>
  <c r="F197" i="13"/>
  <c r="F192" i="13"/>
  <c r="F444" i="13"/>
  <c r="F384" i="13"/>
  <c r="F338" i="13"/>
  <c r="F260" i="13"/>
  <c r="F110" i="13"/>
  <c r="F330" i="13"/>
  <c r="F181" i="13"/>
  <c r="F251" i="13"/>
  <c r="F172" i="13"/>
  <c r="F408" i="13"/>
  <c r="F160" i="13"/>
  <c r="F299" i="13"/>
  <c r="F387" i="13"/>
  <c r="F278" i="13"/>
  <c r="F191" i="13"/>
  <c r="F342" i="13"/>
  <c r="F424" i="13"/>
  <c r="F335" i="13"/>
  <c r="F419" i="13"/>
  <c r="F379" i="13"/>
  <c r="F142" i="13"/>
  <c r="F380" i="13"/>
  <c r="F243" i="13"/>
  <c r="F448" i="13"/>
  <c r="F167" i="13"/>
  <c r="F233" i="13"/>
  <c r="F159" i="13"/>
  <c r="F363" i="13"/>
  <c r="F405" i="13"/>
  <c r="F402" i="13"/>
  <c r="F137" i="13"/>
  <c r="F133" i="13"/>
  <c r="F277" i="13"/>
  <c r="F196" i="13"/>
  <c r="F190" i="13"/>
  <c r="F341" i="13"/>
  <c r="F267" i="13"/>
  <c r="F115" i="13"/>
  <c r="F334" i="13"/>
  <c r="F332" i="13"/>
  <c r="F103" i="13"/>
  <c r="F326" i="13"/>
  <c r="F170" i="13"/>
  <c r="F240" i="13"/>
  <c r="F307" i="13"/>
  <c r="F434" i="13"/>
  <c r="F209" i="13"/>
  <c r="F385" i="13"/>
  <c r="F195" i="13"/>
  <c r="F340" i="13"/>
  <c r="F266" i="13"/>
  <c r="F422" i="13"/>
  <c r="F259" i="13"/>
  <c r="F108" i="13"/>
  <c r="F257" i="13"/>
  <c r="F254" i="13"/>
  <c r="F250" i="13"/>
  <c r="F194" i="13"/>
  <c r="F411" i="13"/>
  <c r="F310" i="13"/>
  <c r="F166" i="13"/>
  <c r="F163" i="13"/>
  <c r="F144" i="13"/>
  <c r="F362" i="13"/>
  <c r="F433" i="13"/>
  <c r="F401" i="13"/>
  <c r="F136" i="13"/>
  <c r="F281" i="13"/>
  <c r="F128" i="13"/>
  <c r="F446" i="13"/>
  <c r="F273" i="13"/>
  <c r="F339" i="13"/>
  <c r="F383" i="13"/>
  <c r="F187" i="13"/>
  <c r="F333" i="13"/>
  <c r="F107" i="13"/>
  <c r="F418" i="13"/>
  <c r="F253" i="13"/>
  <c r="F249" i="13"/>
  <c r="F436" i="13"/>
  <c r="F371" i="13"/>
  <c r="F435" i="13"/>
  <c r="F304" i="13"/>
  <c r="F366" i="13"/>
  <c r="F301" i="13"/>
  <c r="F386" i="13"/>
  <c r="F372" i="13"/>
  <c r="F369" i="13"/>
  <c r="F306" i="13"/>
  <c r="F364" i="13"/>
  <c r="F432" i="13"/>
  <c r="F447" i="13"/>
  <c r="F389" i="13"/>
  <c r="F134" i="13"/>
  <c r="F112" i="13"/>
  <c r="F109" i="13"/>
  <c r="F104" i="13"/>
  <c r="F182" i="13"/>
  <c r="F180" i="13"/>
  <c r="F193" i="13"/>
  <c r="F11" i="13"/>
  <c r="F236" i="13"/>
  <c r="F10" i="13"/>
  <c r="F126" i="13"/>
  <c r="F14" i="13"/>
  <c r="F179" i="13"/>
  <c r="F8" i="13"/>
  <c r="F238" i="13"/>
  <c r="F12" i="13"/>
  <c r="F135" i="13"/>
  <c r="F7" i="13"/>
  <c r="F100" i="13"/>
  <c r="F140" i="13"/>
  <c r="F127" i="13"/>
  <c r="F171" i="13"/>
  <c r="F237" i="13"/>
  <c r="F161" i="13"/>
  <c r="F228" i="13"/>
  <c r="F210" i="13"/>
  <c r="F138" i="13"/>
  <c r="F207" i="13"/>
  <c r="F204" i="13"/>
  <c r="F129" i="13"/>
  <c r="F198" i="13"/>
  <c r="F125" i="13"/>
  <c r="F189" i="13"/>
  <c r="F123" i="13"/>
  <c r="F122" i="13"/>
  <c r="F116" i="13"/>
  <c r="F114" i="13"/>
  <c r="F184" i="13"/>
  <c r="F130" i="13"/>
  <c r="F13" i="13"/>
  <c r="F9" i="13"/>
  <c r="G90" i="13" l="1"/>
  <c r="G88" i="13"/>
  <c r="G93" i="13"/>
  <c r="G92" i="13"/>
  <c r="G94" i="13"/>
  <c r="G89" i="13"/>
  <c r="G95" i="13"/>
  <c r="I57" i="13"/>
  <c r="I79" i="13"/>
  <c r="F37" i="13"/>
  <c r="C37" i="13" s="1"/>
  <c r="I55" i="13"/>
  <c r="I77" i="13"/>
  <c r="E60" i="13"/>
  <c r="E82" i="13"/>
  <c r="H56" i="13"/>
  <c r="H78" i="13"/>
  <c r="C84" i="13"/>
  <c r="C62" i="13"/>
  <c r="H83" i="13"/>
  <c r="H61" i="13"/>
  <c r="D79" i="13"/>
  <c r="D57" i="13"/>
  <c r="F32" i="13"/>
  <c r="C32" i="13" s="1"/>
  <c r="J55" i="13"/>
  <c r="J77" i="13"/>
  <c r="F60" i="13"/>
  <c r="F82" i="13"/>
  <c r="I56" i="13"/>
  <c r="I78" i="13"/>
  <c r="D62" i="13"/>
  <c r="D84" i="13"/>
  <c r="D61" i="13"/>
  <c r="D83" i="13"/>
  <c r="E79" i="13"/>
  <c r="E57" i="13"/>
  <c r="F33" i="13"/>
  <c r="C33" i="13" s="1"/>
  <c r="D77" i="13"/>
  <c r="D55" i="13"/>
  <c r="D82" i="13"/>
  <c r="D60" i="13"/>
  <c r="E78" i="13"/>
  <c r="E56" i="13"/>
  <c r="E62" i="13"/>
  <c r="E84" i="13"/>
  <c r="F83" i="13"/>
  <c r="F61" i="13"/>
  <c r="F57" i="13"/>
  <c r="F79" i="13"/>
  <c r="F34" i="13"/>
  <c r="C34" i="13" s="1"/>
  <c r="K77" i="13"/>
  <c r="K55" i="13"/>
  <c r="H82" i="13"/>
  <c r="H60" i="13"/>
  <c r="J56" i="13"/>
  <c r="J78" i="13"/>
  <c r="F62" i="13"/>
  <c r="F84" i="13"/>
  <c r="D59" i="13"/>
  <c r="D81" i="13"/>
  <c r="I61" i="13"/>
  <c r="I83" i="13"/>
  <c r="D80" i="13"/>
  <c r="D58" i="13"/>
  <c r="J79" i="13"/>
  <c r="J57" i="13"/>
  <c r="F38" i="13"/>
  <c r="C38" i="13" s="1"/>
  <c r="I82" i="13"/>
  <c r="I60" i="13"/>
  <c r="F81" i="13"/>
  <c r="F59" i="13"/>
  <c r="J83" i="13"/>
  <c r="J61" i="13"/>
  <c r="E80" i="13"/>
  <c r="E58" i="13"/>
  <c r="K79" i="13"/>
  <c r="K57" i="13"/>
  <c r="F39" i="13"/>
  <c r="C39" i="13" s="1"/>
  <c r="J60" i="13"/>
  <c r="J82" i="13"/>
  <c r="E81" i="13"/>
  <c r="E59" i="13"/>
  <c r="K83" i="13"/>
  <c r="K61" i="13"/>
  <c r="H58" i="13"/>
  <c r="H80" i="13"/>
  <c r="H57" i="13"/>
  <c r="H79" i="13"/>
  <c r="F36" i="13"/>
  <c r="C36" i="13" s="1"/>
  <c r="K60" i="13"/>
  <c r="K82" i="13"/>
  <c r="E61" i="13"/>
  <c r="E83" i="13"/>
  <c r="H59" i="13"/>
  <c r="H81" i="13"/>
  <c r="C61" i="13"/>
  <c r="C83" i="13"/>
  <c r="I58" i="13"/>
  <c r="I80" i="13"/>
  <c r="C57" i="13"/>
  <c r="C79" i="13"/>
  <c r="F31" i="13"/>
  <c r="C82" i="13"/>
  <c r="C60" i="13"/>
  <c r="I59" i="13"/>
  <c r="I81" i="13"/>
  <c r="K58" i="13"/>
  <c r="K80" i="13"/>
  <c r="C55" i="13"/>
  <c r="C77" i="13"/>
  <c r="F78" i="13"/>
  <c r="F56" i="13"/>
  <c r="H84" i="13"/>
  <c r="H95" i="13" s="1"/>
  <c r="H62" i="13"/>
  <c r="J81" i="13"/>
  <c r="J92" i="13" s="1"/>
  <c r="J59" i="13"/>
  <c r="J58" i="13"/>
  <c r="J80" i="13"/>
  <c r="F55" i="13"/>
  <c r="F77" i="13"/>
  <c r="K78" i="13"/>
  <c r="K56" i="13"/>
  <c r="I84" i="13"/>
  <c r="I62" i="13"/>
  <c r="K59" i="13"/>
  <c r="K81" i="13"/>
  <c r="K92" i="13" s="1"/>
  <c r="C80" i="13"/>
  <c r="C58" i="13"/>
  <c r="H77" i="13"/>
  <c r="H55" i="13"/>
  <c r="C78" i="13"/>
  <c r="C56" i="13"/>
  <c r="J84" i="13"/>
  <c r="J62" i="13"/>
  <c r="C59" i="13"/>
  <c r="C81" i="13"/>
  <c r="F58" i="13"/>
  <c r="F80" i="13"/>
  <c r="E55" i="13"/>
  <c r="E77" i="13"/>
  <c r="D56" i="13"/>
  <c r="D78" i="13"/>
  <c r="K84" i="13"/>
  <c r="K62" i="13"/>
  <c r="C179" i="13"/>
  <c r="C35" i="13"/>
  <c r="AA65" i="2"/>
  <c r="AA244" i="2"/>
  <c r="AC245" i="2" s="1"/>
  <c r="AA129" i="2"/>
  <c r="AA51" i="2"/>
  <c r="AA196" i="2"/>
  <c r="AC198" i="2" s="1"/>
  <c r="F318" i="13"/>
  <c r="G317" i="13" s="1"/>
  <c r="AA110" i="2"/>
  <c r="AA182" i="2"/>
  <c r="AA36" i="2"/>
  <c r="AA34" i="2"/>
  <c r="AC34" i="2" s="1"/>
  <c r="C103" i="13" s="1"/>
  <c r="AA73" i="2"/>
  <c r="AC73" i="2" s="1"/>
  <c r="AA143" i="2"/>
  <c r="AA216" i="2"/>
  <c r="AA45" i="2"/>
  <c r="AA206" i="2"/>
  <c r="AA85" i="2"/>
  <c r="AA156" i="2"/>
  <c r="AA229" i="2"/>
  <c r="AA103" i="2"/>
  <c r="AC104" i="2" s="1"/>
  <c r="AA250" i="2"/>
  <c r="AC250" i="2" s="1"/>
  <c r="AA52" i="2"/>
  <c r="AA126" i="2"/>
  <c r="AA197" i="2"/>
  <c r="AA66" i="2"/>
  <c r="AA137" i="2"/>
  <c r="AA209" i="2"/>
  <c r="AA115" i="2"/>
  <c r="AA44" i="2"/>
  <c r="AC44" i="2" s="1"/>
  <c r="C107" i="13" s="1"/>
  <c r="AA117" i="2"/>
  <c r="AA189" i="2"/>
  <c r="AA28" i="2"/>
  <c r="AC28" i="2" s="1"/>
  <c r="C328" i="13" s="1"/>
  <c r="AA78" i="2"/>
  <c r="AA149" i="2"/>
  <c r="AA222" i="2"/>
  <c r="AA11" i="2"/>
  <c r="AC11" i="2" s="1"/>
  <c r="AA19" i="2"/>
  <c r="AC19" i="2" s="1"/>
  <c r="C380" i="13" s="1"/>
  <c r="AA92" i="2"/>
  <c r="AA163" i="2"/>
  <c r="AA84" i="2"/>
  <c r="AC85" i="2" s="1"/>
  <c r="C424" i="13" s="1"/>
  <c r="AA155" i="2"/>
  <c r="AA228" i="2"/>
  <c r="AA59" i="2"/>
  <c r="AA25" i="2"/>
  <c r="AC25" i="2" s="1"/>
  <c r="C327" i="13" s="1"/>
  <c r="AA98" i="2"/>
  <c r="AA171" i="2"/>
  <c r="AC171" i="2" s="1"/>
  <c r="AA241" i="2"/>
  <c r="AA64" i="2"/>
  <c r="AA134" i="2"/>
  <c r="AA81" i="2"/>
  <c r="AA39" i="2"/>
  <c r="AC40" i="2" s="1"/>
  <c r="AA17" i="2"/>
  <c r="AC17" i="2" s="1"/>
  <c r="C252" i="13" s="1"/>
  <c r="AA90" i="2"/>
  <c r="AA161" i="2"/>
  <c r="AC163" i="2" s="1"/>
  <c r="AA234" i="2"/>
  <c r="AA210" i="2"/>
  <c r="AA31" i="2"/>
  <c r="AC31" i="2" s="1"/>
  <c r="C182" i="13" s="1"/>
  <c r="AA104" i="2"/>
  <c r="AA176" i="2"/>
  <c r="AA72" i="2"/>
  <c r="AA144" i="2"/>
  <c r="AC146" i="2" s="1"/>
  <c r="AA217" i="2"/>
  <c r="AA29" i="2"/>
  <c r="AC29" i="2" s="1"/>
  <c r="C102" i="13" s="1"/>
  <c r="AA102" i="2"/>
  <c r="AC103" i="2" s="1"/>
  <c r="AA174" i="2"/>
  <c r="AA246" i="2"/>
  <c r="AA48" i="2"/>
  <c r="AA122" i="2"/>
  <c r="AA193" i="2"/>
  <c r="AA87" i="2"/>
  <c r="AA158" i="2"/>
  <c r="AA231" i="2"/>
  <c r="AA105" i="2"/>
  <c r="AA76" i="2"/>
  <c r="AA147" i="2"/>
  <c r="AC149" i="2" s="1"/>
  <c r="AA40" i="2"/>
  <c r="AA114" i="2"/>
  <c r="AC115" i="2" s="1"/>
  <c r="AA186" i="2"/>
  <c r="AA12" i="2"/>
  <c r="AC12" i="2" s="1"/>
  <c r="C251" i="13" s="1"/>
  <c r="AA22" i="2"/>
  <c r="AC22" i="2" s="1"/>
  <c r="C326" i="13" s="1"/>
  <c r="AA239" i="2"/>
  <c r="AC240" i="2" s="1"/>
  <c r="AA154" i="2"/>
  <c r="AC156" i="2" s="1"/>
  <c r="AA18" i="2"/>
  <c r="AC18" i="2" s="1"/>
  <c r="C325" i="13" s="1"/>
  <c r="AA89" i="2"/>
  <c r="AC90" i="2" s="1"/>
  <c r="AA160" i="2"/>
  <c r="AA233" i="2"/>
  <c r="AC234" i="2" s="1"/>
  <c r="AA24" i="2"/>
  <c r="AC24" i="2" s="1"/>
  <c r="C181" i="13" s="1"/>
  <c r="AA97" i="2"/>
  <c r="AC98" i="2" s="1"/>
  <c r="AA169" i="2"/>
  <c r="AA240" i="2"/>
  <c r="AA207" i="2"/>
  <c r="AC209" i="2" s="1"/>
  <c r="C294" i="13" s="1"/>
  <c r="AA83" i="2"/>
  <c r="AC84" i="2" s="1"/>
  <c r="AA215" i="2"/>
  <c r="AA74" i="2"/>
  <c r="AA145" i="2"/>
  <c r="AA218" i="2"/>
  <c r="AA107" i="2"/>
  <c r="AC108" i="2" s="1"/>
  <c r="AA198" i="2"/>
  <c r="AA214" i="2"/>
  <c r="AC216" i="2" s="1"/>
  <c r="AA61" i="2"/>
  <c r="AA133" i="2"/>
  <c r="AC134" i="2" s="1"/>
  <c r="AA204" i="2"/>
  <c r="AC206" i="2" s="1"/>
  <c r="AA50" i="2"/>
  <c r="AC51" i="2" s="1"/>
  <c r="AA124" i="2"/>
  <c r="AA195" i="2"/>
  <c r="AC197" i="2" s="1"/>
  <c r="AA71" i="2"/>
  <c r="AA249" i="2"/>
  <c r="AC249" i="2" s="1"/>
  <c r="C448" i="13" s="1"/>
  <c r="AA23" i="2"/>
  <c r="AC23" i="2" s="1"/>
  <c r="C180" i="13" s="1"/>
  <c r="AA96" i="2"/>
  <c r="AA167" i="2"/>
  <c r="AC169" i="2" s="1"/>
  <c r="AA242" i="2"/>
  <c r="AC241" i="2" s="1"/>
  <c r="AA138" i="2"/>
  <c r="AC140" i="2" s="1"/>
  <c r="AA69" i="2"/>
  <c r="AC70" i="2" s="1"/>
  <c r="AA140" i="2"/>
  <c r="AA100" i="2"/>
  <c r="AC101" i="2" s="1"/>
  <c r="AA58" i="2"/>
  <c r="AA130" i="2"/>
  <c r="AA201" i="2"/>
  <c r="AA227" i="2"/>
  <c r="AC228" i="2" s="1"/>
  <c r="AA8" i="2"/>
  <c r="AC8" i="2" s="1"/>
  <c r="AA75" i="2"/>
  <c r="AC76" i="2" s="1"/>
  <c r="AA146" i="2"/>
  <c r="AA219" i="2"/>
  <c r="AA237" i="2"/>
  <c r="AA55" i="2"/>
  <c r="AA135" i="2"/>
  <c r="AC137" i="2" s="1"/>
  <c r="AA95" i="2"/>
  <c r="AC96" i="2" s="1"/>
  <c r="AA168" i="2"/>
  <c r="AC168" i="2" s="1"/>
  <c r="AA35" i="2"/>
  <c r="AC35" i="2" s="1"/>
  <c r="C419" i="13" s="1"/>
  <c r="AA108" i="2"/>
  <c r="AA180" i="2"/>
  <c r="AA253" i="2"/>
  <c r="AC253" i="2" s="1"/>
  <c r="C158" i="13" s="1"/>
  <c r="AA79" i="2"/>
  <c r="AA150" i="2"/>
  <c r="AA223" i="2"/>
  <c r="AA42" i="2"/>
  <c r="AA116" i="2"/>
  <c r="AC117" i="2" s="1"/>
  <c r="AA188" i="2"/>
  <c r="AA14" i="2"/>
  <c r="AC14" i="2" s="1"/>
  <c r="AA152" i="2"/>
  <c r="AC154" i="2" s="1"/>
  <c r="AA70" i="2"/>
  <c r="AC71" i="2" s="1"/>
  <c r="AA141" i="2"/>
  <c r="AC143" i="2" s="1"/>
  <c r="C385" i="13" s="1"/>
  <c r="AA213" i="2"/>
  <c r="AC215" i="2" s="1"/>
  <c r="AA101" i="2"/>
  <c r="AC102" i="2" s="1"/>
  <c r="AA170" i="2"/>
  <c r="AC174" i="2" s="1"/>
  <c r="AA245" i="2"/>
  <c r="AC246" i="2" s="1"/>
  <c r="C311" i="13" s="1"/>
  <c r="AA225" i="2"/>
  <c r="AA46" i="2"/>
  <c r="AA120" i="2"/>
  <c r="AA191" i="2"/>
  <c r="AC193" i="2" s="1"/>
  <c r="AA91" i="2"/>
  <c r="AC92" i="2" s="1"/>
  <c r="AA162" i="2"/>
  <c r="AC164" i="2" s="1"/>
  <c r="AA235" i="2"/>
  <c r="AC236" i="2" s="1"/>
  <c r="AA56" i="2"/>
  <c r="AC55" i="2" s="1"/>
  <c r="AA128" i="2"/>
  <c r="AC129" i="2" s="1"/>
  <c r="AA199" i="2"/>
  <c r="AC201" i="2" s="1"/>
  <c r="AA20" i="2"/>
  <c r="AC20" i="2" s="1"/>
  <c r="C253" i="13" s="1"/>
  <c r="AA93" i="2"/>
  <c r="AA164" i="2"/>
  <c r="AA82" i="2"/>
  <c r="AC83" i="2" s="1"/>
  <c r="AA153" i="2"/>
  <c r="AC155" i="2" s="1"/>
  <c r="AA226" i="2"/>
  <c r="AC227" i="2" s="1"/>
  <c r="AA113" i="2"/>
  <c r="AC114" i="2" s="1"/>
  <c r="AA252" i="2"/>
  <c r="AC252" i="2" s="1"/>
  <c r="C243" i="13" s="1"/>
  <c r="AA63" i="2"/>
  <c r="AC62" i="2" s="1"/>
  <c r="C261" i="13" s="1"/>
  <c r="AA166" i="2"/>
  <c r="AC135" i="2" s="1"/>
  <c r="AA205" i="2"/>
  <c r="AA26" i="2"/>
  <c r="AC26" i="2" s="1"/>
  <c r="C255" i="13" s="1"/>
  <c r="AA99" i="2"/>
  <c r="AC100" i="2" s="1"/>
  <c r="AA172" i="2"/>
  <c r="AC172" i="2" s="1"/>
  <c r="C211" i="13" s="1"/>
  <c r="AA243" i="2"/>
  <c r="AC244" i="2" s="1"/>
  <c r="AA88" i="2"/>
  <c r="AC89" i="2" s="1"/>
  <c r="C268" i="13" s="1"/>
  <c r="AA159" i="2"/>
  <c r="AC161" i="2" s="1"/>
  <c r="AA119" i="2"/>
  <c r="AC120" i="2" s="1"/>
  <c r="AA60" i="2"/>
  <c r="AC59" i="2" s="1"/>
  <c r="AA132" i="2"/>
  <c r="AC133" i="2" s="1"/>
  <c r="AA203" i="2"/>
  <c r="AC205" i="2" s="1"/>
  <c r="AA179" i="2"/>
  <c r="AC180" i="2" s="1"/>
  <c r="AA30" i="2"/>
  <c r="AC30" i="2" s="1"/>
  <c r="C329" i="13" s="1"/>
  <c r="AA175" i="2"/>
  <c r="AC176" i="2" s="1"/>
  <c r="AA247" i="2"/>
  <c r="AA68" i="2"/>
  <c r="AC69" i="2" s="1"/>
  <c r="AA139" i="2"/>
  <c r="AC141" i="2" s="1"/>
  <c r="AA211" i="2"/>
  <c r="AC213" i="2" s="1"/>
  <c r="AA32" i="2"/>
  <c r="AC32" i="2" s="1"/>
  <c r="C418" i="13" s="1"/>
  <c r="AA177" i="2"/>
  <c r="AC178" i="2" s="1"/>
  <c r="AA21" i="2"/>
  <c r="AC21" i="2" s="1"/>
  <c r="C254" i="13" s="1"/>
  <c r="AA94" i="2"/>
  <c r="AC95" i="2" s="1"/>
  <c r="AA165" i="2"/>
  <c r="AC167" i="2" s="1"/>
  <c r="AA238" i="2"/>
  <c r="AC239" i="2" s="1"/>
  <c r="AA125" i="2"/>
  <c r="AC126" i="2" s="1"/>
  <c r="AA248" i="2"/>
  <c r="AC36" i="2" s="1"/>
  <c r="AA109" i="2"/>
  <c r="AC110" i="2" s="1"/>
  <c r="AA181" i="2"/>
  <c r="AC182" i="2" s="1"/>
  <c r="AA254" i="2"/>
  <c r="AC254" i="2" s="1"/>
  <c r="AA37" i="2"/>
  <c r="AC38" i="2" s="1"/>
  <c r="AA111" i="2"/>
  <c r="AA183" i="2"/>
  <c r="AA9" i="2"/>
  <c r="AC9" i="2" s="1"/>
  <c r="C250" i="13" s="1"/>
  <c r="AA220" i="2"/>
  <c r="AA27" i="2"/>
  <c r="AC27" i="2" s="1"/>
  <c r="C256" i="13" s="1"/>
  <c r="AA173" i="2"/>
  <c r="AC173" i="2" s="1"/>
  <c r="C393" i="13" s="1"/>
  <c r="AA131" i="2"/>
  <c r="AC132" i="2" s="1"/>
  <c r="AA67" i="2"/>
  <c r="AC68" i="2" s="1"/>
  <c r="AA41" i="2"/>
  <c r="AA187" i="2"/>
  <c r="AC188" i="2" s="1"/>
  <c r="AA13" i="2"/>
  <c r="AC13" i="2" s="1"/>
  <c r="C101" i="13" s="1"/>
  <c r="AA80" i="2"/>
  <c r="AC81" i="2" s="1"/>
  <c r="AA151" i="2"/>
  <c r="AC153" i="2" s="1"/>
  <c r="AA224" i="2"/>
  <c r="AC225" i="2" s="1"/>
  <c r="AA15" i="2"/>
  <c r="AC15" i="2" s="1"/>
  <c r="C324" i="13" s="1"/>
  <c r="AA33" i="2"/>
  <c r="AC33" i="2" s="1"/>
  <c r="C257" i="13" s="1"/>
  <c r="AA106" i="2"/>
  <c r="AC107" i="2" s="1"/>
  <c r="AA178" i="2"/>
  <c r="AA251" i="2"/>
  <c r="AC251" i="2" s="1"/>
  <c r="AA136" i="2"/>
  <c r="AC138" i="2" s="1"/>
  <c r="AA208" i="2"/>
  <c r="AC210" i="2" s="1"/>
  <c r="AA202" i="2"/>
  <c r="AC204" i="2" s="1"/>
  <c r="AA47" i="2"/>
  <c r="AC48" i="2" s="1"/>
  <c r="AA121" i="2"/>
  <c r="AC122" i="2" s="1"/>
  <c r="AA192" i="2"/>
  <c r="AA86" i="2"/>
  <c r="AC87" i="2" s="1"/>
  <c r="AA157" i="2"/>
  <c r="AC159" i="2" s="1"/>
  <c r="AA230" i="2"/>
  <c r="AC231" i="2" s="1"/>
  <c r="AA49" i="2"/>
  <c r="AC50" i="2" s="1"/>
  <c r="AA123" i="2"/>
  <c r="AC124" i="2" s="1"/>
  <c r="AA194" i="2"/>
  <c r="AC196" i="2" s="1"/>
  <c r="AA232" i="2"/>
  <c r="AC233" i="2" s="1"/>
  <c r="AA212" i="2"/>
  <c r="AA38" i="2"/>
  <c r="AC39" i="2" s="1"/>
  <c r="AA112" i="2"/>
  <c r="AC113" i="2" s="1"/>
  <c r="AA185" i="2"/>
  <c r="AC185" i="2" s="1"/>
  <c r="C140" i="13" s="1"/>
  <c r="AA10" i="2"/>
  <c r="AC10" i="2" s="1"/>
  <c r="AA142" i="2"/>
  <c r="AC144" i="2" s="1"/>
  <c r="AA53" i="2"/>
  <c r="AC54" i="2" s="1"/>
  <c r="AA127" i="2"/>
  <c r="AC128" i="2" s="1"/>
  <c r="AA236" i="2"/>
  <c r="AC237" i="2" s="1"/>
  <c r="AA57" i="2"/>
  <c r="AA200" i="2"/>
  <c r="AA184" i="2"/>
  <c r="AC186" i="2" s="1"/>
  <c r="AA43" i="2"/>
  <c r="AC45" i="2" s="1"/>
  <c r="AA118" i="2"/>
  <c r="AC119" i="2" s="1"/>
  <c r="AA190" i="2"/>
  <c r="AC191" i="2" s="1"/>
  <c r="AA16" i="2"/>
  <c r="AC16" i="2" s="1"/>
  <c r="AA77" i="2"/>
  <c r="AC78" i="2" s="1"/>
  <c r="AA148" i="2"/>
  <c r="AC150" i="2" s="1"/>
  <c r="AA221" i="2"/>
  <c r="AC222" i="2" s="1"/>
  <c r="F438" i="13"/>
  <c r="F412" i="13"/>
  <c r="F374" i="13"/>
  <c r="F312" i="13"/>
  <c r="F15" i="13"/>
  <c r="F244" i="13"/>
  <c r="F174" i="13"/>
  <c r="C185" i="13" l="1"/>
  <c r="AC202" i="2"/>
  <c r="AC207" i="2"/>
  <c r="C357" i="13" s="1"/>
  <c r="AC166" i="2"/>
  <c r="C391" i="13" s="1"/>
  <c r="AC224" i="2"/>
  <c r="C341" i="13"/>
  <c r="C381" i="13"/>
  <c r="AC147" i="2"/>
  <c r="AC160" i="2"/>
  <c r="AC235" i="2"/>
  <c r="AC243" i="2"/>
  <c r="C430" i="13" s="1"/>
  <c r="AC165" i="2"/>
  <c r="AC190" i="2"/>
  <c r="C351" i="13" s="1"/>
  <c r="AC127" i="2"/>
  <c r="AC46" i="2"/>
  <c r="C332" i="13" s="1"/>
  <c r="C199" i="13"/>
  <c r="AC56" i="2"/>
  <c r="C104" i="13"/>
  <c r="C225" i="13"/>
  <c r="C196" i="13"/>
  <c r="AC94" i="2"/>
  <c r="C339" i="13" s="1"/>
  <c r="AC152" i="2"/>
  <c r="C347" i="13" s="1"/>
  <c r="C130" i="13"/>
  <c r="AC203" i="2"/>
  <c r="C292" i="13" s="1"/>
  <c r="C447" i="13"/>
  <c r="AC75" i="2"/>
  <c r="C224" i="13"/>
  <c r="AC187" i="2"/>
  <c r="AC88" i="2"/>
  <c r="AC218" i="2"/>
  <c r="C138" i="13"/>
  <c r="AC93" i="2"/>
  <c r="AC118" i="2"/>
  <c r="AC53" i="2"/>
  <c r="AC217" i="2"/>
  <c r="C358" i="13" s="1"/>
  <c r="C202" i="13"/>
  <c r="C111" i="13"/>
  <c r="C206" i="13"/>
  <c r="AC179" i="2"/>
  <c r="C290" i="13"/>
  <c r="AC184" i="2"/>
  <c r="C337" i="13"/>
  <c r="AC214" i="2"/>
  <c r="AC194" i="2"/>
  <c r="AC42" i="2"/>
  <c r="AC112" i="2"/>
  <c r="AC248" i="2"/>
  <c r="AC121" i="2"/>
  <c r="C422" i="13"/>
  <c r="AC80" i="2"/>
  <c r="AC64" i="2"/>
  <c r="C112" i="13" s="1"/>
  <c r="AC131" i="2"/>
  <c r="AC97" i="2"/>
  <c r="AC192" i="2"/>
  <c r="C352" i="13" s="1"/>
  <c r="AC162" i="2"/>
  <c r="AC195" i="2"/>
  <c r="C355" i="13" s="1"/>
  <c r="AC91" i="2"/>
  <c r="AC99" i="2"/>
  <c r="AC145" i="2"/>
  <c r="AC52" i="2"/>
  <c r="C186" i="13" s="1"/>
  <c r="AC47" i="2"/>
  <c r="C109" i="13" s="1"/>
  <c r="C136" i="13"/>
  <c r="AC238" i="2"/>
  <c r="AC57" i="2"/>
  <c r="C259" i="13" s="1"/>
  <c r="AC60" i="2"/>
  <c r="C335" i="13" s="1"/>
  <c r="AC41" i="2"/>
  <c r="C184" i="13" s="1"/>
  <c r="AC123" i="2"/>
  <c r="AC74" i="2"/>
  <c r="C338" i="13" s="1"/>
  <c r="AC116" i="2"/>
  <c r="AC130" i="2"/>
  <c r="C275" i="13"/>
  <c r="AC226" i="2"/>
  <c r="C152" i="13" s="1"/>
  <c r="AC181" i="2"/>
  <c r="AC220" i="2"/>
  <c r="AC49" i="2"/>
  <c r="C420" i="13" s="1"/>
  <c r="AC177" i="2"/>
  <c r="C426" i="13" s="1"/>
  <c r="C105" i="13"/>
  <c r="AC58" i="2"/>
  <c r="C334" i="13" s="1"/>
  <c r="AC223" i="2"/>
  <c r="C219" i="13" s="1"/>
  <c r="AC211" i="2"/>
  <c r="C147" i="13" s="1"/>
  <c r="AC230" i="2"/>
  <c r="C400" i="13"/>
  <c r="C195" i="13"/>
  <c r="C382" i="13"/>
  <c r="AC189" i="2"/>
  <c r="AC109" i="2"/>
  <c r="C192" i="13" s="1"/>
  <c r="AC148" i="2"/>
  <c r="AC142" i="2"/>
  <c r="AC72" i="2"/>
  <c r="C115" i="13" s="1"/>
  <c r="AC200" i="2"/>
  <c r="C215" i="13" s="1"/>
  <c r="AC242" i="2"/>
  <c r="C373" i="13" s="1"/>
  <c r="AC77" i="2"/>
  <c r="AC247" i="2"/>
  <c r="AC105" i="2"/>
  <c r="AC82" i="2"/>
  <c r="AC229" i="2"/>
  <c r="AC151" i="2"/>
  <c r="AC139" i="2"/>
  <c r="C132" i="13" s="1"/>
  <c r="AC158" i="2"/>
  <c r="AC37" i="2"/>
  <c r="C183" i="13" s="1"/>
  <c r="AC66" i="2"/>
  <c r="AC65" i="2"/>
  <c r="C113" i="13" s="1"/>
  <c r="C133" i="13"/>
  <c r="C146" i="13"/>
  <c r="C124" i="13"/>
  <c r="C399" i="13"/>
  <c r="C212" i="13"/>
  <c r="C117" i="13"/>
  <c r="C187" i="13"/>
  <c r="C190" i="13"/>
  <c r="AC170" i="2"/>
  <c r="C449" i="13"/>
  <c r="AC106" i="2"/>
  <c r="C189" i="13" s="1"/>
  <c r="AC175" i="2"/>
  <c r="AC136" i="2"/>
  <c r="C131" i="13" s="1"/>
  <c r="AC157" i="2"/>
  <c r="AC79" i="2"/>
  <c r="AC67" i="2"/>
  <c r="C114" i="13" s="1"/>
  <c r="AC86" i="2"/>
  <c r="C384" i="13" s="1"/>
  <c r="AC183" i="2"/>
  <c r="C394" i="13"/>
  <c r="C108" i="13"/>
  <c r="AC221" i="2"/>
  <c r="C330" i="13"/>
  <c r="C139" i="13"/>
  <c r="AC43" i="2"/>
  <c r="C331" i="13" s="1"/>
  <c r="AC125" i="2"/>
  <c r="C201" i="13" s="1"/>
  <c r="AC219" i="2"/>
  <c r="C429" i="13" s="1"/>
  <c r="C444" i="13"/>
  <c r="AC232" i="2"/>
  <c r="C155" i="13" s="1"/>
  <c r="AC212" i="2"/>
  <c r="C148" i="13" s="1"/>
  <c r="AC63" i="2"/>
  <c r="AC199" i="2"/>
  <c r="AC208" i="2"/>
  <c r="AC111" i="2"/>
  <c r="AC61" i="2"/>
  <c r="C295" i="13"/>
  <c r="C277" i="13"/>
  <c r="C272" i="13"/>
  <c r="C270" i="13"/>
  <c r="C285" i="13"/>
  <c r="C434" i="13"/>
  <c r="C428" i="13"/>
  <c r="C405" i="13"/>
  <c r="C395" i="13"/>
  <c r="C402" i="13"/>
  <c r="C392" i="13"/>
  <c r="C431" i="13"/>
  <c r="C425" i="13"/>
  <c r="C408" i="13"/>
  <c r="C398" i="13"/>
  <c r="H429" i="13"/>
  <c r="H426" i="13"/>
  <c r="H428" i="13"/>
  <c r="H425" i="13"/>
  <c r="H427" i="13"/>
  <c r="H430" i="13"/>
  <c r="G436" i="13"/>
  <c r="G425" i="13"/>
  <c r="G427" i="13"/>
  <c r="G429" i="13"/>
  <c r="G426" i="13"/>
  <c r="G428" i="13"/>
  <c r="G430" i="13"/>
  <c r="C407" i="13"/>
  <c r="C397" i="13"/>
  <c r="C371" i="13"/>
  <c r="C360" i="13"/>
  <c r="C273" i="13"/>
  <c r="G379" i="13"/>
  <c r="G397" i="13"/>
  <c r="G396" i="13"/>
  <c r="G395" i="13"/>
  <c r="G398" i="13"/>
  <c r="G394" i="13"/>
  <c r="G391" i="13"/>
  <c r="G392" i="13"/>
  <c r="G393" i="13"/>
  <c r="G399" i="13"/>
  <c r="G400" i="13"/>
  <c r="H398" i="13"/>
  <c r="H396" i="13"/>
  <c r="H397" i="13"/>
  <c r="H391" i="13"/>
  <c r="H392" i="13"/>
  <c r="H393" i="13"/>
  <c r="H394" i="13"/>
  <c r="H395" i="13"/>
  <c r="H400" i="13"/>
  <c r="H399" i="13"/>
  <c r="C262" i="13"/>
  <c r="C370" i="13"/>
  <c r="C359" i="13"/>
  <c r="C278" i="13"/>
  <c r="C291" i="13"/>
  <c r="C364" i="13"/>
  <c r="C353" i="13"/>
  <c r="C365" i="13"/>
  <c r="C354" i="13"/>
  <c r="C298" i="13"/>
  <c r="C293" i="13"/>
  <c r="C372" i="13"/>
  <c r="C361" i="13"/>
  <c r="C288" i="13"/>
  <c r="C282" i="13"/>
  <c r="C263" i="13"/>
  <c r="C367" i="13"/>
  <c r="C356" i="13"/>
  <c r="H356" i="13"/>
  <c r="H358" i="13"/>
  <c r="H351" i="13"/>
  <c r="H357" i="13"/>
  <c r="H360" i="13"/>
  <c r="H354" i="13"/>
  <c r="H355" i="13"/>
  <c r="H361" i="13"/>
  <c r="H352" i="13"/>
  <c r="H353" i="13"/>
  <c r="H359" i="13"/>
  <c r="G326" i="13"/>
  <c r="G355" i="13"/>
  <c r="G354" i="13"/>
  <c r="G357" i="13"/>
  <c r="G356" i="13"/>
  <c r="G359" i="13"/>
  <c r="G361" i="13"/>
  <c r="G360" i="13"/>
  <c r="G352" i="13"/>
  <c r="G353" i="13"/>
  <c r="G358" i="13"/>
  <c r="G351" i="13"/>
  <c r="C238" i="13"/>
  <c r="C223" i="13"/>
  <c r="C228" i="13"/>
  <c r="C213" i="13"/>
  <c r="C308" i="13"/>
  <c r="C296" i="13"/>
  <c r="C309" i="13"/>
  <c r="C297" i="13"/>
  <c r="C236" i="13"/>
  <c r="C221" i="13"/>
  <c r="C229" i="13"/>
  <c r="C214" i="13"/>
  <c r="C231" i="13"/>
  <c r="C216" i="13"/>
  <c r="C301" i="13"/>
  <c r="C289" i="13"/>
  <c r="C232" i="13"/>
  <c r="C217" i="13"/>
  <c r="C299" i="13"/>
  <c r="C287" i="13"/>
  <c r="C241" i="13"/>
  <c r="C226" i="13"/>
  <c r="C235" i="13"/>
  <c r="C220" i="13"/>
  <c r="C233" i="13"/>
  <c r="C218" i="13"/>
  <c r="H287" i="13"/>
  <c r="H294" i="13"/>
  <c r="H288" i="13"/>
  <c r="H293" i="13"/>
  <c r="H289" i="13"/>
  <c r="H297" i="13"/>
  <c r="H290" i="13"/>
  <c r="H296" i="13"/>
  <c r="H292" i="13"/>
  <c r="H298" i="13"/>
  <c r="H291" i="13"/>
  <c r="H295" i="13"/>
  <c r="G278" i="13"/>
  <c r="G291" i="13"/>
  <c r="G292" i="13"/>
  <c r="G293" i="13"/>
  <c r="G294" i="13"/>
  <c r="G295" i="13"/>
  <c r="G296" i="13"/>
  <c r="G297" i="13"/>
  <c r="G298" i="13"/>
  <c r="G287" i="13"/>
  <c r="G288" i="13"/>
  <c r="G289" i="13"/>
  <c r="G290" i="13"/>
  <c r="H222" i="13"/>
  <c r="H220" i="13"/>
  <c r="H216" i="13"/>
  <c r="H226" i="13"/>
  <c r="H217" i="13"/>
  <c r="H219" i="13"/>
  <c r="H218" i="13"/>
  <c r="H215" i="13"/>
  <c r="H214" i="13"/>
  <c r="H225" i="13"/>
  <c r="H224" i="13"/>
  <c r="H221" i="13"/>
  <c r="H223" i="13"/>
  <c r="H227" i="13"/>
  <c r="H213" i="13"/>
  <c r="G196" i="13"/>
  <c r="G214" i="13"/>
  <c r="G216" i="13"/>
  <c r="G218" i="13"/>
  <c r="G227" i="13"/>
  <c r="G220" i="13"/>
  <c r="G213" i="13"/>
  <c r="G222" i="13"/>
  <c r="G215" i="13"/>
  <c r="G224" i="13"/>
  <c r="G217" i="13"/>
  <c r="G226" i="13"/>
  <c r="G219" i="13"/>
  <c r="G221" i="13"/>
  <c r="G225" i="13"/>
  <c r="G223" i="13"/>
  <c r="C163" i="13"/>
  <c r="C149" i="13"/>
  <c r="C171" i="13"/>
  <c r="C157" i="13"/>
  <c r="C170" i="13"/>
  <c r="C156" i="13"/>
  <c r="C167" i="13"/>
  <c r="C153" i="13"/>
  <c r="C165" i="13"/>
  <c r="C151" i="13"/>
  <c r="C159" i="13"/>
  <c r="C145" i="13"/>
  <c r="H147" i="13"/>
  <c r="H153" i="13"/>
  <c r="H156" i="13"/>
  <c r="H154" i="13"/>
  <c r="H146" i="13"/>
  <c r="H150" i="13"/>
  <c r="H155" i="13"/>
  <c r="H152" i="13"/>
  <c r="H145" i="13"/>
  <c r="H148" i="13"/>
  <c r="H151" i="13"/>
  <c r="H157" i="13"/>
  <c r="H149" i="13"/>
  <c r="H158" i="13"/>
  <c r="G113" i="13"/>
  <c r="G150" i="13"/>
  <c r="G145" i="13"/>
  <c r="G152" i="13"/>
  <c r="G154" i="13"/>
  <c r="G149" i="13"/>
  <c r="G146" i="13"/>
  <c r="G151" i="13"/>
  <c r="G153" i="13"/>
  <c r="G155" i="13"/>
  <c r="G158" i="13"/>
  <c r="G157" i="13"/>
  <c r="G148" i="13"/>
  <c r="G156" i="13"/>
  <c r="G147" i="13"/>
  <c r="D89" i="13"/>
  <c r="D92" i="13"/>
  <c r="H449" i="13"/>
  <c r="D91" i="13"/>
  <c r="C237" i="13"/>
  <c r="C142" i="13"/>
  <c r="C281" i="13"/>
  <c r="C437" i="13"/>
  <c r="C446" i="13"/>
  <c r="C208" i="13"/>
  <c r="C303" i="13"/>
  <c r="C433" i="13"/>
  <c r="C118" i="13"/>
  <c r="C197" i="13"/>
  <c r="C265" i="13"/>
  <c r="C266" i="13"/>
  <c r="C128" i="13"/>
  <c r="C283" i="13"/>
  <c r="C204" i="13"/>
  <c r="C141" i="13"/>
  <c r="C403" i="13"/>
  <c r="C240" i="13"/>
  <c r="C209" i="13"/>
  <c r="C160" i="13"/>
  <c r="C411" i="13"/>
  <c r="C340" i="13"/>
  <c r="C135" i="13"/>
  <c r="C389" i="13"/>
  <c r="C207" i="13"/>
  <c r="C126" i="13"/>
  <c r="C194" i="13"/>
  <c r="C279" i="13"/>
  <c r="C286" i="13"/>
  <c r="C125" i="13"/>
  <c r="C349" i="13"/>
  <c r="C122" i="13"/>
  <c r="C387" i="13"/>
  <c r="C310" i="13"/>
  <c r="C205" i="13"/>
  <c r="C344" i="13"/>
  <c r="C345" i="13"/>
  <c r="C305" i="13"/>
  <c r="C173" i="13"/>
  <c r="C401" i="13"/>
  <c r="C166" i="13"/>
  <c r="C390" i="13"/>
  <c r="C161" i="13"/>
  <c r="C410" i="13"/>
  <c r="C302" i="13"/>
  <c r="C300" i="13"/>
  <c r="C230" i="13"/>
  <c r="C239" i="13"/>
  <c r="C264" i="13"/>
  <c r="C164" i="13"/>
  <c r="C383" i="13"/>
  <c r="C271" i="13"/>
  <c r="C369" i="13"/>
  <c r="C342" i="13"/>
  <c r="C348" i="13"/>
  <c r="C346" i="13"/>
  <c r="C203" i="13"/>
  <c r="C134" i="13"/>
  <c r="C404" i="13"/>
  <c r="C343" i="13"/>
  <c r="C172" i="13"/>
  <c r="C435" i="13"/>
  <c r="C269" i="13"/>
  <c r="C169" i="13"/>
  <c r="C143" i="13"/>
  <c r="C242" i="13"/>
  <c r="C368" i="13"/>
  <c r="C127" i="13"/>
  <c r="C307" i="13"/>
  <c r="C386" i="13"/>
  <c r="C432" i="13"/>
  <c r="C436" i="13"/>
  <c r="C234" i="13"/>
  <c r="C276" i="13"/>
  <c r="C280" i="13"/>
  <c r="C191" i="13"/>
  <c r="C304" i="13"/>
  <c r="C137" i="13"/>
  <c r="C121" i="13"/>
  <c r="C210" i="13"/>
  <c r="C284" i="13"/>
  <c r="C409" i="13"/>
  <c r="C129" i="13"/>
  <c r="C406" i="13"/>
  <c r="C363" i="13"/>
  <c r="C366" i="13"/>
  <c r="C123" i="13"/>
  <c r="C119" i="13"/>
  <c r="C350" i="13"/>
  <c r="C200" i="13"/>
  <c r="C267" i="13"/>
  <c r="C198" i="13"/>
  <c r="C162" i="13"/>
  <c r="C188" i="13"/>
  <c r="C274" i="13"/>
  <c r="C306" i="13"/>
  <c r="C362" i="13"/>
  <c r="C168" i="13"/>
  <c r="I93" i="13"/>
  <c r="I89" i="13"/>
  <c r="I95" i="13"/>
  <c r="I91" i="13"/>
  <c r="I94" i="13"/>
  <c r="I92" i="13"/>
  <c r="F91" i="13"/>
  <c r="F89" i="13"/>
  <c r="F88" i="13"/>
  <c r="H88" i="13"/>
  <c r="E88" i="13"/>
  <c r="E94" i="13"/>
  <c r="E92" i="13"/>
  <c r="F92" i="13"/>
  <c r="F95" i="13"/>
  <c r="F94" i="13"/>
  <c r="D93" i="13"/>
  <c r="D94" i="13"/>
  <c r="D90" i="13"/>
  <c r="C91" i="13"/>
  <c r="C93" i="13"/>
  <c r="K93" i="13"/>
  <c r="C90" i="13"/>
  <c r="C92" i="13"/>
  <c r="K90" i="13"/>
  <c r="K89" i="13"/>
  <c r="K91" i="13"/>
  <c r="K95" i="13"/>
  <c r="C89" i="13"/>
  <c r="K94" i="13"/>
  <c r="H90" i="13"/>
  <c r="C94" i="13"/>
  <c r="H92" i="13"/>
  <c r="J93" i="13"/>
  <c r="J89" i="13"/>
  <c r="D95" i="13"/>
  <c r="C88" i="13"/>
  <c r="E91" i="13"/>
  <c r="D88" i="13"/>
  <c r="F90" i="13"/>
  <c r="I88" i="13"/>
  <c r="I90" i="13"/>
  <c r="H94" i="13"/>
  <c r="H91" i="13"/>
  <c r="E89" i="13"/>
  <c r="C95" i="13"/>
  <c r="J90" i="13"/>
  <c r="H93" i="13"/>
  <c r="H89" i="13"/>
  <c r="F93" i="13"/>
  <c r="K88" i="13"/>
  <c r="E93" i="13"/>
  <c r="J88" i="13"/>
  <c r="J95" i="13"/>
  <c r="J94" i="13"/>
  <c r="E90" i="13"/>
  <c r="J91" i="13"/>
  <c r="E95" i="13"/>
  <c r="H71" i="13"/>
  <c r="H68" i="13"/>
  <c r="H69" i="13"/>
  <c r="H70" i="13"/>
  <c r="H73" i="13"/>
  <c r="H72" i="13"/>
  <c r="H67" i="13"/>
  <c r="H66" i="13"/>
  <c r="J66" i="13"/>
  <c r="J73" i="13"/>
  <c r="J69" i="13"/>
  <c r="J71" i="13"/>
  <c r="J68" i="13"/>
  <c r="J72" i="13"/>
  <c r="J70" i="13"/>
  <c r="J67" i="13"/>
  <c r="I68" i="13"/>
  <c r="I73" i="13"/>
  <c r="I71" i="13"/>
  <c r="I69" i="13"/>
  <c r="I70" i="13"/>
  <c r="I67" i="13"/>
  <c r="I66" i="13"/>
  <c r="I72" i="13"/>
  <c r="G66" i="13"/>
  <c r="G71" i="13"/>
  <c r="G68" i="13"/>
  <c r="G73" i="13"/>
  <c r="G72" i="13"/>
  <c r="G67" i="13"/>
  <c r="G69" i="13"/>
  <c r="G70" i="13"/>
  <c r="D71" i="13"/>
  <c r="D72" i="13"/>
  <c r="D70" i="13"/>
  <c r="D67" i="13"/>
  <c r="D69" i="13"/>
  <c r="D73" i="13"/>
  <c r="D66" i="13"/>
  <c r="D68" i="13"/>
  <c r="K72" i="13"/>
  <c r="K66" i="13"/>
  <c r="K73" i="13"/>
  <c r="K71" i="13"/>
  <c r="K68" i="13"/>
  <c r="K69" i="13"/>
  <c r="K67" i="13"/>
  <c r="K70" i="13"/>
  <c r="E72" i="13"/>
  <c r="E73" i="13"/>
  <c r="E69" i="13"/>
  <c r="E70" i="13"/>
  <c r="E68" i="13"/>
  <c r="E66" i="13"/>
  <c r="E67" i="13"/>
  <c r="E71" i="13"/>
  <c r="C317" i="13"/>
  <c r="C10" i="13"/>
  <c r="C12" i="13"/>
  <c r="C379" i="13"/>
  <c r="C14" i="13"/>
  <c r="C443" i="13"/>
  <c r="F69" i="13"/>
  <c r="F67" i="13"/>
  <c r="F70" i="13"/>
  <c r="F71" i="13"/>
  <c r="F66" i="13"/>
  <c r="F68" i="13"/>
  <c r="F73" i="13"/>
  <c r="F72" i="13"/>
  <c r="C11" i="13"/>
  <c r="C323" i="13"/>
  <c r="C13" i="13"/>
  <c r="C417" i="13"/>
  <c r="C100" i="13"/>
  <c r="C7" i="13"/>
  <c r="C8" i="13"/>
  <c r="C249" i="13"/>
  <c r="C9" i="13"/>
  <c r="F40" i="13"/>
  <c r="H113" i="13"/>
  <c r="C31" i="13"/>
  <c r="F19" i="13"/>
  <c r="G142" i="13"/>
  <c r="H423" i="13"/>
  <c r="G420" i="13"/>
  <c r="H434" i="13"/>
  <c r="H448" i="13"/>
  <c r="H422" i="13"/>
  <c r="G418" i="13"/>
  <c r="H446" i="13"/>
  <c r="H431" i="13"/>
  <c r="H445" i="13"/>
  <c r="G422" i="13"/>
  <c r="H418" i="13"/>
  <c r="G431" i="13"/>
  <c r="H419" i="13"/>
  <c r="H437" i="13"/>
  <c r="H432" i="13"/>
  <c r="H447" i="13"/>
  <c r="H444" i="13"/>
  <c r="G419" i="13"/>
  <c r="G437" i="13"/>
  <c r="G432" i="13"/>
  <c r="H435" i="13"/>
  <c r="G421" i="13"/>
  <c r="G417" i="13"/>
  <c r="G424" i="13"/>
  <c r="H433" i="13"/>
  <c r="G435" i="13"/>
  <c r="H421" i="13"/>
  <c r="H417" i="13"/>
  <c r="H424" i="13"/>
  <c r="G433" i="13"/>
  <c r="H436" i="13"/>
  <c r="G423" i="13"/>
  <c r="H420" i="13"/>
  <c r="G434" i="13"/>
  <c r="H380" i="13"/>
  <c r="H388" i="13"/>
  <c r="G334" i="13"/>
  <c r="G329" i="13"/>
  <c r="G385" i="13"/>
  <c r="G369" i="13"/>
  <c r="G345" i="13"/>
  <c r="H384" i="13"/>
  <c r="G335" i="13"/>
  <c r="H409" i="13"/>
  <c r="H411" i="13"/>
  <c r="H373" i="13"/>
  <c r="G363" i="13"/>
  <c r="G328" i="13"/>
  <c r="G330" i="13"/>
  <c r="G380" i="13"/>
  <c r="G388" i="13"/>
  <c r="H334" i="13"/>
  <c r="H329" i="13"/>
  <c r="H385" i="13"/>
  <c r="H369" i="13"/>
  <c r="H345" i="13"/>
  <c r="G384" i="13"/>
  <c r="H335" i="13"/>
  <c r="G409" i="13"/>
  <c r="G411" i="13"/>
  <c r="G373" i="13"/>
  <c r="H363" i="13"/>
  <c r="H328" i="13"/>
  <c r="H330" i="13"/>
  <c r="G347" i="13"/>
  <c r="G402" i="13"/>
  <c r="H350" i="13"/>
  <c r="H386" i="13"/>
  <c r="G349" i="13"/>
  <c r="G362" i="13"/>
  <c r="H382" i="13"/>
  <c r="G325" i="13"/>
  <c r="H408" i="13"/>
  <c r="H390" i="13"/>
  <c r="H338" i="13"/>
  <c r="G406" i="13"/>
  <c r="G346" i="13"/>
  <c r="G341" i="13"/>
  <c r="H403" i="13"/>
  <c r="H405" i="13"/>
  <c r="H347" i="13"/>
  <c r="H402" i="13"/>
  <c r="G350" i="13"/>
  <c r="G386" i="13"/>
  <c r="H349" i="13"/>
  <c r="H362" i="13"/>
  <c r="G382" i="13"/>
  <c r="H325" i="13"/>
  <c r="G408" i="13"/>
  <c r="G390" i="13"/>
  <c r="G338" i="13"/>
  <c r="H406" i="13"/>
  <c r="H346" i="13"/>
  <c r="H341" i="13"/>
  <c r="G403" i="13"/>
  <c r="G405" i="13"/>
  <c r="G407" i="13"/>
  <c r="G371" i="13"/>
  <c r="G327" i="13"/>
  <c r="G389" i="13"/>
  <c r="H365" i="13"/>
  <c r="H339" i="13"/>
  <c r="G381" i="13"/>
  <c r="G331" i="13"/>
  <c r="H383" i="13"/>
  <c r="G348" i="13"/>
  <c r="H401" i="13"/>
  <c r="G367" i="13"/>
  <c r="H387" i="13"/>
  <c r="G364" i="13"/>
  <c r="G324" i="13"/>
  <c r="G366" i="13"/>
  <c r="H407" i="13"/>
  <c r="H371" i="13"/>
  <c r="H327" i="13"/>
  <c r="H389" i="13"/>
  <c r="G365" i="13"/>
  <c r="G339" i="13"/>
  <c r="H381" i="13"/>
  <c r="H331" i="13"/>
  <c r="G383" i="13"/>
  <c r="H348" i="13"/>
  <c r="G401" i="13"/>
  <c r="H367" i="13"/>
  <c r="G387" i="13"/>
  <c r="H364" i="13"/>
  <c r="H324" i="13"/>
  <c r="H366" i="13"/>
  <c r="G368" i="13"/>
  <c r="G343" i="13"/>
  <c r="H342" i="13"/>
  <c r="G344" i="13"/>
  <c r="G332" i="13"/>
  <c r="H326" i="13"/>
  <c r="G333" i="13"/>
  <c r="H404" i="13"/>
  <c r="G372" i="13"/>
  <c r="G410" i="13"/>
  <c r="G323" i="13"/>
  <c r="G337" i="13"/>
  <c r="H379" i="13"/>
  <c r="G336" i="13"/>
  <c r="G370" i="13"/>
  <c r="G340" i="13"/>
  <c r="H275" i="13"/>
  <c r="H368" i="13"/>
  <c r="H343" i="13"/>
  <c r="G342" i="13"/>
  <c r="H344" i="13"/>
  <c r="H332" i="13"/>
  <c r="H333" i="13"/>
  <c r="G404" i="13"/>
  <c r="H372" i="13"/>
  <c r="H410" i="13"/>
  <c r="H323" i="13"/>
  <c r="H337" i="13"/>
  <c r="H336" i="13"/>
  <c r="H370" i="13"/>
  <c r="H340" i="13"/>
  <c r="H267" i="13"/>
  <c r="H272" i="13"/>
  <c r="H270" i="13"/>
  <c r="H281" i="13"/>
  <c r="H317" i="13"/>
  <c r="H301" i="13"/>
  <c r="H271" i="13"/>
  <c r="H273" i="13"/>
  <c r="G259" i="13"/>
  <c r="H254" i="13"/>
  <c r="H280" i="13"/>
  <c r="G250" i="13"/>
  <c r="H255" i="13"/>
  <c r="H265" i="13"/>
  <c r="G305" i="13"/>
  <c r="H306" i="13"/>
  <c r="G310" i="13"/>
  <c r="G301" i="13"/>
  <c r="G271" i="13"/>
  <c r="G273" i="13"/>
  <c r="H259" i="13"/>
  <c r="G254" i="13"/>
  <c r="G280" i="13"/>
  <c r="H250" i="13"/>
  <c r="G255" i="13"/>
  <c r="G265" i="13"/>
  <c r="H305" i="13"/>
  <c r="G306" i="13"/>
  <c r="H310" i="13"/>
  <c r="G262" i="13"/>
  <c r="G249" i="13"/>
  <c r="G269" i="13"/>
  <c r="G284" i="13"/>
  <c r="G276" i="13"/>
  <c r="G274" i="13"/>
  <c r="G302" i="13"/>
  <c r="G275" i="13"/>
  <c r="G267" i="13"/>
  <c r="H262" i="13"/>
  <c r="H249" i="13"/>
  <c r="H269" i="13"/>
  <c r="H284" i="13"/>
  <c r="G272" i="13"/>
  <c r="H276" i="13"/>
  <c r="H274" i="13"/>
  <c r="G270" i="13"/>
  <c r="H260" i="13"/>
  <c r="H302" i="13"/>
  <c r="G281" i="13"/>
  <c r="G260" i="13"/>
  <c r="H283" i="13"/>
  <c r="G252" i="13"/>
  <c r="H251" i="13"/>
  <c r="H309" i="13"/>
  <c r="G282" i="13"/>
  <c r="G268" i="13"/>
  <c r="H300" i="13"/>
  <c r="H263" i="13"/>
  <c r="G286" i="13"/>
  <c r="H311" i="13"/>
  <c r="H299" i="13"/>
  <c r="H256" i="13"/>
  <c r="G304" i="13"/>
  <c r="G283" i="13"/>
  <c r="H252" i="13"/>
  <c r="G251" i="13"/>
  <c r="G309" i="13"/>
  <c r="H282" i="13"/>
  <c r="H268" i="13"/>
  <c r="G300" i="13"/>
  <c r="G263" i="13"/>
  <c r="H286" i="13"/>
  <c r="G311" i="13"/>
  <c r="G299" i="13"/>
  <c r="G256" i="13"/>
  <c r="H304" i="13"/>
  <c r="G253" i="13"/>
  <c r="G303" i="13"/>
  <c r="H257" i="13"/>
  <c r="H279" i="13"/>
  <c r="G285" i="13"/>
  <c r="G258" i="13"/>
  <c r="G277" i="13"/>
  <c r="H264" i="13"/>
  <c r="H307" i="13"/>
  <c r="H308" i="13"/>
  <c r="G266" i="13"/>
  <c r="G261" i="13"/>
  <c r="H278" i="13"/>
  <c r="H253" i="13"/>
  <c r="H303" i="13"/>
  <c r="G257" i="13"/>
  <c r="G279" i="13"/>
  <c r="H285" i="13"/>
  <c r="H258" i="13"/>
  <c r="H277" i="13"/>
  <c r="G264" i="13"/>
  <c r="G307" i="13"/>
  <c r="G308" i="13"/>
  <c r="H266" i="13"/>
  <c r="H261" i="13"/>
  <c r="H183" i="13"/>
  <c r="H205" i="13"/>
  <c r="H180" i="13"/>
  <c r="H212" i="13"/>
  <c r="H233" i="13"/>
  <c r="H207" i="13"/>
  <c r="H197" i="13"/>
  <c r="H200" i="13"/>
  <c r="H202" i="13"/>
  <c r="H203" i="13"/>
  <c r="H196" i="13"/>
  <c r="H201" i="13"/>
  <c r="H181" i="13"/>
  <c r="H242" i="13"/>
  <c r="H235" i="13"/>
  <c r="H195" i="13"/>
  <c r="H194" i="13"/>
  <c r="H239" i="13"/>
  <c r="H191" i="13"/>
  <c r="H231" i="13"/>
  <c r="H241" i="13"/>
  <c r="H210" i="13"/>
  <c r="H187" i="13"/>
  <c r="H240" i="13"/>
  <c r="G231" i="13"/>
  <c r="H193" i="13"/>
  <c r="H192" i="13"/>
  <c r="H185" i="13"/>
  <c r="H232" i="13"/>
  <c r="H206" i="13"/>
  <c r="H182" i="13"/>
  <c r="G202" i="13"/>
  <c r="H238" i="13"/>
  <c r="H243" i="13"/>
  <c r="H236" i="13"/>
  <c r="H188" i="13"/>
  <c r="H186" i="13"/>
  <c r="H179" i="13"/>
  <c r="H234" i="13"/>
  <c r="H237" i="13"/>
  <c r="H209" i="13"/>
  <c r="H228" i="13"/>
  <c r="H230" i="13"/>
  <c r="H208" i="13"/>
  <c r="H204" i="13"/>
  <c r="H211" i="13"/>
  <c r="H198" i="13"/>
  <c r="H229" i="13"/>
  <c r="H189" i="13"/>
  <c r="H199" i="13"/>
  <c r="H190" i="13"/>
  <c r="H184" i="13"/>
  <c r="G183" i="13"/>
  <c r="G193" i="13"/>
  <c r="G232" i="13"/>
  <c r="G194" i="13"/>
  <c r="G206" i="13"/>
  <c r="G204" i="13"/>
  <c r="H164" i="13"/>
  <c r="G238" i="13"/>
  <c r="G192" i="13"/>
  <c r="H141" i="13"/>
  <c r="G236" i="13"/>
  <c r="H169" i="13"/>
  <c r="G188" i="13"/>
  <c r="G187" i="13"/>
  <c r="G186" i="13"/>
  <c r="H104" i="13"/>
  <c r="H124" i="13"/>
  <c r="H114" i="13"/>
  <c r="H128" i="13"/>
  <c r="H134" i="13"/>
  <c r="H118" i="13"/>
  <c r="H136" i="13"/>
  <c r="H105" i="13"/>
  <c r="H166" i="13"/>
  <c r="H111" i="13"/>
  <c r="G197" i="13"/>
  <c r="G198" i="13"/>
  <c r="G243" i="13"/>
  <c r="G235" i="13"/>
  <c r="H135" i="13"/>
  <c r="G203" i="13"/>
  <c r="G230" i="13"/>
  <c r="H109" i="13"/>
  <c r="H120" i="13"/>
  <c r="H140" i="13"/>
  <c r="H110" i="13"/>
  <c r="H139" i="13"/>
  <c r="G180" i="13"/>
  <c r="G234" i="13"/>
  <c r="G181" i="13"/>
  <c r="G205" i="13"/>
  <c r="H137" i="13"/>
  <c r="G241" i="13"/>
  <c r="G228" i="13"/>
  <c r="H167" i="13"/>
  <c r="H165" i="13"/>
  <c r="H126" i="13"/>
  <c r="H173" i="13"/>
  <c r="G207" i="13"/>
  <c r="G240" i="13"/>
  <c r="G201" i="13"/>
  <c r="H171" i="13"/>
  <c r="H102" i="13"/>
  <c r="G191" i="13"/>
  <c r="H106" i="13"/>
  <c r="G209" i="13"/>
  <c r="G185" i="13"/>
  <c r="G189" i="13"/>
  <c r="H103" i="13"/>
  <c r="G199" i="13"/>
  <c r="G100" i="13"/>
  <c r="G208" i="13"/>
  <c r="H162" i="13"/>
  <c r="H107" i="13"/>
  <c r="G229" i="13"/>
  <c r="H129" i="13"/>
  <c r="H132" i="13"/>
  <c r="H115" i="13"/>
  <c r="H143" i="13"/>
  <c r="H144" i="13"/>
  <c r="H101" i="13"/>
  <c r="H123" i="13"/>
  <c r="G195" i="13"/>
  <c r="H160" i="13"/>
  <c r="H100" i="13"/>
  <c r="H159" i="13"/>
  <c r="H119" i="13"/>
  <c r="G182" i="13"/>
  <c r="H121" i="13"/>
  <c r="G184" i="13"/>
  <c r="G211" i="13"/>
  <c r="H108" i="13"/>
  <c r="G200" i="13"/>
  <c r="H161" i="13"/>
  <c r="H172" i="13"/>
  <c r="H122" i="13"/>
  <c r="H112" i="13"/>
  <c r="G233" i="13"/>
  <c r="H138" i="13"/>
  <c r="G190" i="13"/>
  <c r="G239" i="13"/>
  <c r="G179" i="13"/>
  <c r="H168" i="13"/>
  <c r="G237" i="13"/>
  <c r="H117" i="13"/>
  <c r="H163" i="13"/>
  <c r="G242" i="13"/>
  <c r="H125" i="13"/>
  <c r="H133" i="13"/>
  <c r="G212" i="13"/>
  <c r="G210" i="13"/>
  <c r="H116" i="13"/>
  <c r="H170" i="13"/>
  <c r="H131" i="13"/>
  <c r="H127" i="13"/>
  <c r="H142" i="13"/>
  <c r="H130" i="13"/>
  <c r="G143" i="13"/>
  <c r="G169" i="13"/>
  <c r="G160" i="13"/>
  <c r="G136" i="13"/>
  <c r="G164" i="13"/>
  <c r="G137" i="13"/>
  <c r="G101" i="13"/>
  <c r="G167" i="13"/>
  <c r="G126" i="13"/>
  <c r="G104" i="13"/>
  <c r="G105" i="13"/>
  <c r="G117" i="13"/>
  <c r="G141" i="13"/>
  <c r="G131" i="13"/>
  <c r="G115" i="13"/>
  <c r="G144" i="13"/>
  <c r="G172" i="13"/>
  <c r="G103" i="13"/>
  <c r="G114" i="13"/>
  <c r="G140" i="13"/>
  <c r="G124" i="13"/>
  <c r="G108" i="13"/>
  <c r="G161" i="13"/>
  <c r="G133" i="13"/>
  <c r="G112" i="13"/>
  <c r="G166" i="13"/>
  <c r="G116" i="13"/>
  <c r="G110" i="13"/>
  <c r="G163" i="13"/>
  <c r="G125" i="13"/>
  <c r="G134" i="13"/>
  <c r="G123" i="13"/>
  <c r="G120" i="13"/>
  <c r="G139" i="13"/>
  <c r="G107" i="13"/>
  <c r="G111" i="13"/>
  <c r="G130" i="13"/>
  <c r="G109" i="13"/>
  <c r="G135" i="13"/>
  <c r="G138" i="13"/>
  <c r="G173" i="13"/>
  <c r="G171" i="13"/>
  <c r="G127" i="13"/>
  <c r="G102" i="13"/>
  <c r="G129" i="13"/>
  <c r="G122" i="13"/>
  <c r="G128" i="13"/>
  <c r="G159" i="13"/>
  <c r="G162" i="13"/>
  <c r="G121" i="13"/>
  <c r="G132" i="13"/>
  <c r="G106" i="13"/>
  <c r="G168" i="13"/>
  <c r="G118" i="13"/>
  <c r="G165" i="13"/>
  <c r="G170" i="13"/>
  <c r="G119" i="13"/>
  <c r="F22" i="13"/>
  <c r="F23" i="13"/>
  <c r="F24" i="13"/>
  <c r="F20" i="13"/>
  <c r="F21" i="13"/>
  <c r="F18" i="13"/>
  <c r="F25" i="13"/>
  <c r="C227" i="13" l="1"/>
  <c r="C421" i="13"/>
  <c r="C116" i="13"/>
  <c r="C445" i="13"/>
  <c r="C333" i="13"/>
  <c r="C222" i="13"/>
  <c r="C106" i="13"/>
  <c r="C120" i="13"/>
  <c r="C193" i="13"/>
  <c r="C244" i="13" s="1"/>
  <c r="C388" i="13"/>
  <c r="C258" i="13"/>
  <c r="C427" i="13"/>
  <c r="C150" i="13"/>
  <c r="C174" i="13" s="1"/>
  <c r="C110" i="13"/>
  <c r="C423" i="13"/>
  <c r="C144" i="13"/>
  <c r="C396" i="13"/>
  <c r="C412" i="13" s="1"/>
  <c r="C336" i="13"/>
  <c r="C374" i="13" s="1"/>
  <c r="C154" i="13"/>
  <c r="C260" i="13"/>
  <c r="C312" i="13" s="1"/>
  <c r="C438" i="13"/>
  <c r="F49" i="13"/>
  <c r="F48" i="13"/>
  <c r="F47" i="13"/>
  <c r="F44" i="13"/>
  <c r="F45" i="13"/>
  <c r="F43" i="13"/>
  <c r="F51" i="13"/>
  <c r="F50" i="13"/>
  <c r="F46" i="13"/>
  <c r="C71" i="13"/>
  <c r="C73" i="13"/>
  <c r="C67" i="13"/>
  <c r="C68" i="13"/>
  <c r="C70" i="13"/>
  <c r="C69" i="13"/>
  <c r="C66" i="13"/>
  <c r="C72" i="13"/>
  <c r="C40" i="13"/>
  <c r="C318" i="13"/>
  <c r="D317" i="13" s="1"/>
  <c r="C15" i="13"/>
  <c r="D433" i="13" l="1"/>
  <c r="D429" i="13"/>
  <c r="D425" i="13"/>
  <c r="D427" i="13"/>
  <c r="D426" i="13"/>
  <c r="D428" i="13"/>
  <c r="D430" i="13"/>
  <c r="E426" i="13"/>
  <c r="E425" i="13"/>
  <c r="E427" i="13"/>
  <c r="E428" i="13"/>
  <c r="E430" i="13"/>
  <c r="E429" i="13"/>
  <c r="D388" i="13"/>
  <c r="D399" i="13"/>
  <c r="D397" i="13"/>
  <c r="D395" i="13"/>
  <c r="D392" i="13"/>
  <c r="D396" i="13"/>
  <c r="D398" i="13"/>
  <c r="D400" i="13"/>
  <c r="D393" i="13"/>
  <c r="D394" i="13"/>
  <c r="D391" i="13"/>
  <c r="E397" i="13"/>
  <c r="E399" i="13"/>
  <c r="E391" i="13"/>
  <c r="E398" i="13"/>
  <c r="E392" i="13"/>
  <c r="E394" i="13"/>
  <c r="E393" i="13"/>
  <c r="E395" i="13"/>
  <c r="E396" i="13"/>
  <c r="E400" i="13"/>
  <c r="E358" i="13"/>
  <c r="E360" i="13"/>
  <c r="E351" i="13"/>
  <c r="E361" i="13"/>
  <c r="E359" i="13"/>
  <c r="E356" i="13"/>
  <c r="E353" i="13"/>
  <c r="E357" i="13"/>
  <c r="E354" i="13"/>
  <c r="E352" i="13"/>
  <c r="E355" i="13"/>
  <c r="D335" i="13"/>
  <c r="D358" i="13"/>
  <c r="D360" i="13"/>
  <c r="D356" i="13"/>
  <c r="D351" i="13"/>
  <c r="D354" i="13"/>
  <c r="D353" i="13"/>
  <c r="D355" i="13"/>
  <c r="D357" i="13"/>
  <c r="D359" i="13"/>
  <c r="D361" i="13"/>
  <c r="D352" i="13"/>
  <c r="D253" i="13"/>
  <c r="D297" i="13"/>
  <c r="D295" i="13"/>
  <c r="D293" i="13"/>
  <c r="D291" i="13"/>
  <c r="D288" i="13"/>
  <c r="D290" i="13"/>
  <c r="D292" i="13"/>
  <c r="D289" i="13"/>
  <c r="D294" i="13"/>
  <c r="D287" i="13"/>
  <c r="D296" i="13"/>
  <c r="D298" i="13"/>
  <c r="E295" i="13"/>
  <c r="E291" i="13"/>
  <c r="E297" i="13"/>
  <c r="E293" i="13"/>
  <c r="E298" i="13"/>
  <c r="E288" i="13"/>
  <c r="E294" i="13"/>
  <c r="E289" i="13"/>
  <c r="E290" i="13"/>
  <c r="E296" i="13"/>
  <c r="E292" i="13"/>
  <c r="E287" i="13"/>
  <c r="D181" i="13"/>
  <c r="D226" i="13"/>
  <c r="D221" i="13"/>
  <c r="D223" i="13"/>
  <c r="D225" i="13"/>
  <c r="D227" i="13"/>
  <c r="D222" i="13"/>
  <c r="D217" i="13"/>
  <c r="D214" i="13"/>
  <c r="D216" i="13"/>
  <c r="D219" i="13"/>
  <c r="D218" i="13"/>
  <c r="D213" i="13"/>
  <c r="D224" i="13"/>
  <c r="D220" i="13"/>
  <c r="D215" i="13"/>
  <c r="E218" i="13"/>
  <c r="E219" i="13"/>
  <c r="E216" i="13"/>
  <c r="E217" i="13"/>
  <c r="E222" i="13"/>
  <c r="E213" i="13"/>
  <c r="E226" i="13"/>
  <c r="E223" i="13"/>
  <c r="E214" i="13"/>
  <c r="E227" i="13"/>
  <c r="E224" i="13"/>
  <c r="E215" i="13"/>
  <c r="E220" i="13"/>
  <c r="E225" i="13"/>
  <c r="E221" i="13"/>
  <c r="D113" i="13"/>
  <c r="D154" i="13"/>
  <c r="D150" i="13"/>
  <c r="D145" i="13"/>
  <c r="D148" i="13"/>
  <c r="D146" i="13"/>
  <c r="D147" i="13"/>
  <c r="D152" i="13"/>
  <c r="D149" i="13"/>
  <c r="D156" i="13"/>
  <c r="D158" i="13"/>
  <c r="D151" i="13"/>
  <c r="D153" i="13"/>
  <c r="D157" i="13"/>
  <c r="D155" i="13"/>
  <c r="E156" i="13"/>
  <c r="E154" i="13"/>
  <c r="E158" i="13"/>
  <c r="E152" i="13"/>
  <c r="E145" i="13"/>
  <c r="E146" i="13"/>
  <c r="E153" i="13"/>
  <c r="E150" i="13"/>
  <c r="E157" i="13"/>
  <c r="E155" i="13"/>
  <c r="E149" i="13"/>
  <c r="E151" i="13"/>
  <c r="E147" i="13"/>
  <c r="E148" i="13"/>
  <c r="D269" i="13"/>
  <c r="D406" i="13"/>
  <c r="D390" i="13"/>
  <c r="D379" i="13"/>
  <c r="D404" i="13"/>
  <c r="D384" i="13"/>
  <c r="D411" i="13"/>
  <c r="D410" i="13"/>
  <c r="D380" i="13"/>
  <c r="D389" i="13"/>
  <c r="D408" i="13"/>
  <c r="D385" i="13"/>
  <c r="D434" i="13"/>
  <c r="D422" i="13"/>
  <c r="D437" i="13"/>
  <c r="D432" i="13"/>
  <c r="D420" i="13"/>
  <c r="D409" i="13"/>
  <c r="D401" i="13"/>
  <c r="D382" i="13"/>
  <c r="D407" i="13"/>
  <c r="D402" i="13"/>
  <c r="D257" i="13"/>
  <c r="D387" i="13"/>
  <c r="D403" i="13"/>
  <c r="D381" i="13"/>
  <c r="D383" i="13"/>
  <c r="D405" i="13"/>
  <c r="D109" i="13"/>
  <c r="D424" i="13"/>
  <c r="D418" i="13"/>
  <c r="D310" i="13"/>
  <c r="D116" i="13"/>
  <c r="D304" i="13"/>
  <c r="D423" i="13"/>
  <c r="D421" i="13"/>
  <c r="D254" i="13"/>
  <c r="D196" i="13"/>
  <c r="D232" i="13"/>
  <c r="D237" i="13"/>
  <c r="D386" i="13"/>
  <c r="D193" i="13"/>
  <c r="D228" i="13"/>
  <c r="E449" i="13"/>
  <c r="D198" i="13"/>
  <c r="D207" i="13"/>
  <c r="D180" i="13"/>
  <c r="D233" i="13"/>
  <c r="D183" i="13"/>
  <c r="D190" i="13"/>
  <c r="D188" i="13"/>
  <c r="D209" i="13"/>
  <c r="D235" i="13"/>
  <c r="D211" i="13"/>
  <c r="D199" i="13"/>
  <c r="D201" i="13"/>
  <c r="D243" i="13"/>
  <c r="D234" i="13"/>
  <c r="D241" i="13"/>
  <c r="D435" i="13"/>
  <c r="D431" i="13"/>
  <c r="D419" i="13"/>
  <c r="D331" i="13"/>
  <c r="D365" i="13"/>
  <c r="D334" i="13"/>
  <c r="D337" i="13"/>
  <c r="D368" i="13"/>
  <c r="D366" i="13"/>
  <c r="D344" i="13"/>
  <c r="D348" i="13"/>
  <c r="D346" i="13"/>
  <c r="D372" i="13"/>
  <c r="D327" i="13"/>
  <c r="D330" i="13"/>
  <c r="D343" i="13"/>
  <c r="D341" i="13"/>
  <c r="D251" i="13"/>
  <c r="D364" i="13"/>
  <c r="D326" i="13"/>
  <c r="D342" i="13"/>
  <c r="D333" i="13"/>
  <c r="D325" i="13"/>
  <c r="D323" i="13"/>
  <c r="D336" i="13"/>
  <c r="D286" i="13"/>
  <c r="D369" i="13"/>
  <c r="D338" i="13"/>
  <c r="D371" i="13"/>
  <c r="D373" i="13"/>
  <c r="D345" i="13"/>
  <c r="D328" i="13"/>
  <c r="D362" i="13"/>
  <c r="D339" i="13"/>
  <c r="D349" i="13"/>
  <c r="D268" i="13"/>
  <c r="D340" i="13"/>
  <c r="D363" i="13"/>
  <c r="D332" i="13"/>
  <c r="D270" i="13"/>
  <c r="D367" i="13"/>
  <c r="D324" i="13"/>
  <c r="D311" i="13"/>
  <c r="D275" i="13"/>
  <c r="D370" i="13"/>
  <c r="D347" i="13"/>
  <c r="D329" i="13"/>
  <c r="D350" i="13"/>
  <c r="D258" i="13"/>
  <c r="D259" i="13"/>
  <c r="D417" i="13"/>
  <c r="D231" i="13"/>
  <c r="D186" i="13"/>
  <c r="D238" i="13"/>
  <c r="D200" i="13"/>
  <c r="D194" i="13"/>
  <c r="D195" i="13"/>
  <c r="D240" i="13"/>
  <c r="D229" i="13"/>
  <c r="D230" i="13"/>
  <c r="D179" i="13"/>
  <c r="D182" i="13"/>
  <c r="D185" i="13"/>
  <c r="D212" i="13"/>
  <c r="D202" i="13"/>
  <c r="D197" i="13"/>
  <c r="D189" i="13"/>
  <c r="D208" i="13"/>
  <c r="D242" i="13"/>
  <c r="D210" i="13"/>
  <c r="D436" i="13"/>
  <c r="D125" i="13"/>
  <c r="D171" i="13"/>
  <c r="D104" i="13"/>
  <c r="D128" i="13"/>
  <c r="D134" i="13"/>
  <c r="D159" i="13"/>
  <c r="D279" i="13"/>
  <c r="D143" i="13"/>
  <c r="D276" i="13"/>
  <c r="D267" i="13"/>
  <c r="D112" i="13"/>
  <c r="D141" i="13"/>
  <c r="D133" i="13"/>
  <c r="D250" i="13"/>
  <c r="D303" i="13"/>
  <c r="D117" i="13"/>
  <c r="D110" i="13"/>
  <c r="D306" i="13"/>
  <c r="D272" i="13"/>
  <c r="D101" i="13"/>
  <c r="D203" i="13"/>
  <c r="D192" i="13"/>
  <c r="D204" i="13"/>
  <c r="D261" i="13"/>
  <c r="D256" i="13"/>
  <c r="D283" i="13"/>
  <c r="D163" i="13"/>
  <c r="D278" i="13"/>
  <c r="D139" i="13"/>
  <c r="D120" i="13"/>
  <c r="D121" i="13"/>
  <c r="D108" i="13"/>
  <c r="D265" i="13"/>
  <c r="D167" i="13"/>
  <c r="D285" i="13"/>
  <c r="D107" i="13"/>
  <c r="D165" i="13"/>
  <c r="D124" i="13"/>
  <c r="D162" i="13"/>
  <c r="D277" i="13"/>
  <c r="D305" i="13"/>
  <c r="D307" i="13"/>
  <c r="D299" i="13"/>
  <c r="D252" i="13"/>
  <c r="D164" i="13"/>
  <c r="D126" i="13"/>
  <c r="D105" i="13"/>
  <c r="D191" i="13"/>
  <c r="D205" i="13"/>
  <c r="D236" i="13"/>
  <c r="D309" i="13"/>
  <c r="D300" i="13"/>
  <c r="D144" i="13"/>
  <c r="D161" i="13"/>
  <c r="D170" i="13"/>
  <c r="D168" i="13"/>
  <c r="D302" i="13"/>
  <c r="D102" i="13"/>
  <c r="D308" i="13"/>
  <c r="D129" i="13"/>
  <c r="D281" i="13"/>
  <c r="D138" i="13"/>
  <c r="D284" i="13"/>
  <c r="D127" i="13"/>
  <c r="D100" i="13"/>
  <c r="D249" i="13"/>
  <c r="D263" i="13"/>
  <c r="D169" i="13"/>
  <c r="D274" i="13"/>
  <c r="D123" i="13"/>
  <c r="D160" i="13"/>
  <c r="D118" i="13"/>
  <c r="D131" i="13"/>
  <c r="D115" i="13"/>
  <c r="D132" i="13"/>
  <c r="D103" i="13"/>
  <c r="D262" i="13"/>
  <c r="D266" i="13"/>
  <c r="D260" i="13"/>
  <c r="D114" i="13"/>
  <c r="D280" i="13"/>
  <c r="D173" i="13"/>
  <c r="D273" i="13"/>
  <c r="D282" i="13"/>
  <c r="D166" i="13"/>
  <c r="D255" i="13"/>
  <c r="D142" i="13"/>
  <c r="D106" i="13"/>
  <c r="D119" i="13"/>
  <c r="D135" i="13"/>
  <c r="D271" i="13"/>
  <c r="D206" i="13"/>
  <c r="D187" i="13"/>
  <c r="D239" i="13"/>
  <c r="D184" i="13"/>
  <c r="D136" i="13"/>
  <c r="D111" i="13"/>
  <c r="D130" i="13"/>
  <c r="D264" i="13"/>
  <c r="D301" i="13"/>
  <c r="D122" i="13"/>
  <c r="D140" i="13"/>
  <c r="D172" i="13"/>
  <c r="D137" i="13"/>
  <c r="C48" i="13"/>
  <c r="C51" i="13"/>
  <c r="C50" i="13"/>
  <c r="C49" i="13"/>
  <c r="C45" i="13"/>
  <c r="C44" i="13"/>
  <c r="C47" i="13"/>
  <c r="C43" i="13"/>
  <c r="C46" i="13"/>
  <c r="E113" i="13"/>
  <c r="C21" i="13"/>
  <c r="E179" i="13"/>
  <c r="E238" i="13"/>
  <c r="E324" i="13"/>
  <c r="E166" i="13"/>
  <c r="E325" i="13"/>
  <c r="E168" i="13"/>
  <c r="E133" i="13"/>
  <c r="E211" i="13"/>
  <c r="E115" i="13"/>
  <c r="E408" i="13"/>
  <c r="E252" i="13"/>
  <c r="E256" i="13"/>
  <c r="E194" i="13"/>
  <c r="E273" i="13"/>
  <c r="E350" i="13"/>
  <c r="E370" i="13"/>
  <c r="E266" i="13"/>
  <c r="E435" i="13"/>
  <c r="E328" i="13"/>
  <c r="E434" i="13"/>
  <c r="E201" i="13"/>
  <c r="E341" i="13"/>
  <c r="E371" i="13"/>
  <c r="E172" i="13"/>
  <c r="E302" i="13"/>
  <c r="E385" i="13"/>
  <c r="E301" i="13"/>
  <c r="E369" i="13"/>
  <c r="E163" i="13"/>
  <c r="E261" i="13"/>
  <c r="E279" i="13"/>
  <c r="E380" i="13"/>
  <c r="E243" i="13"/>
  <c r="E277" i="13"/>
  <c r="E323" i="13"/>
  <c r="E283" i="13"/>
  <c r="E103" i="13"/>
  <c r="E199" i="13"/>
  <c r="E237" i="13"/>
  <c r="E230" i="13"/>
  <c r="E284" i="13"/>
  <c r="E128" i="13"/>
  <c r="E192" i="13"/>
  <c r="E419" i="13"/>
  <c r="E349" i="13"/>
  <c r="E417" i="13"/>
  <c r="E131" i="13"/>
  <c r="E139" i="13"/>
  <c r="E444" i="13"/>
  <c r="E143" i="13"/>
  <c r="E309" i="13"/>
  <c r="E132" i="13"/>
  <c r="E167" i="13"/>
  <c r="E436" i="13"/>
  <c r="E269" i="13"/>
  <c r="E229" i="13"/>
  <c r="E347" i="13"/>
  <c r="E121" i="13"/>
  <c r="E303" i="13"/>
  <c r="E365" i="13"/>
  <c r="E253" i="13"/>
  <c r="E363" i="13"/>
  <c r="E107" i="13"/>
  <c r="E259" i="13"/>
  <c r="E173" i="13"/>
  <c r="E299" i="13"/>
  <c r="E420" i="13"/>
  <c r="E202" i="13"/>
  <c r="E159" i="13"/>
  <c r="E382" i="13"/>
  <c r="E373" i="13"/>
  <c r="E204" i="13"/>
  <c r="E181" i="13"/>
  <c r="E418" i="13"/>
  <c r="E117" i="13"/>
  <c r="E182" i="13"/>
  <c r="E340" i="13"/>
  <c r="E265" i="13"/>
  <c r="E343" i="13"/>
  <c r="E326" i="13"/>
  <c r="E305" i="13"/>
  <c r="E144" i="13"/>
  <c r="E335" i="13"/>
  <c r="E372" i="13"/>
  <c r="E390" i="13"/>
  <c r="E379" i="13"/>
  <c r="E240" i="13"/>
  <c r="E130" i="13"/>
  <c r="E164" i="13"/>
  <c r="E257" i="13"/>
  <c r="E189" i="13"/>
  <c r="E126" i="13"/>
  <c r="E348" i="13"/>
  <c r="E411" i="13"/>
  <c r="E338" i="13"/>
  <c r="E254" i="13"/>
  <c r="E165" i="13"/>
  <c r="E432" i="13"/>
  <c r="E404" i="13"/>
  <c r="E236" i="13"/>
  <c r="E311" i="13"/>
  <c r="E137" i="13"/>
  <c r="E208" i="13"/>
  <c r="E108" i="13"/>
  <c r="E160" i="13"/>
  <c r="E187" i="13"/>
  <c r="E203" i="13"/>
  <c r="E136" i="13"/>
  <c r="E308" i="13"/>
  <c r="E331" i="13"/>
  <c r="E169" i="13"/>
  <c r="E274" i="13"/>
  <c r="E193" i="13"/>
  <c r="E368" i="13"/>
  <c r="E381" i="13"/>
  <c r="E362" i="13"/>
  <c r="E206" i="13"/>
  <c r="E337" i="13"/>
  <c r="E304" i="13"/>
  <c r="E138" i="13"/>
  <c r="E109" i="13"/>
  <c r="E106" i="13"/>
  <c r="E422" i="13"/>
  <c r="E125" i="13"/>
  <c r="E134" i="13"/>
  <c r="E329" i="13"/>
  <c r="E431" i="13"/>
  <c r="E105" i="13"/>
  <c r="E310" i="13"/>
  <c r="E403" i="13"/>
  <c r="E142" i="13"/>
  <c r="E264" i="13"/>
  <c r="E183" i="13"/>
  <c r="E100" i="13"/>
  <c r="E124" i="13"/>
  <c r="E406" i="13"/>
  <c r="E387" i="13"/>
  <c r="E184" i="13"/>
  <c r="E330" i="13"/>
  <c r="E402" i="13"/>
  <c r="E344" i="13"/>
  <c r="E410" i="13"/>
  <c r="E285" i="13"/>
  <c r="E401" i="13"/>
  <c r="E386" i="13"/>
  <c r="E276" i="13"/>
  <c r="E333" i="13"/>
  <c r="E196" i="13"/>
  <c r="E447" i="13"/>
  <c r="E210" i="13"/>
  <c r="E260" i="13"/>
  <c r="E445" i="13"/>
  <c r="E423" i="13"/>
  <c r="E366" i="13"/>
  <c r="E186" i="13"/>
  <c r="E111" i="13"/>
  <c r="E241" i="13"/>
  <c r="E334" i="13"/>
  <c r="E198" i="13"/>
  <c r="E300" i="13"/>
  <c r="E191" i="13"/>
  <c r="E437" i="13"/>
  <c r="E197" i="13"/>
  <c r="E185" i="13"/>
  <c r="E207" i="13"/>
  <c r="E190" i="13"/>
  <c r="E119" i="13"/>
  <c r="E345" i="13"/>
  <c r="E232" i="13"/>
  <c r="E249" i="13"/>
  <c r="E162" i="13"/>
  <c r="E336" i="13"/>
  <c r="E171" i="13"/>
  <c r="E270" i="13"/>
  <c r="E251" i="13"/>
  <c r="E332" i="13"/>
  <c r="E104" i="13"/>
  <c r="E280" i="13"/>
  <c r="E231" i="13"/>
  <c r="E271" i="13"/>
  <c r="E209" i="13"/>
  <c r="E112" i="13"/>
  <c r="E346" i="13"/>
  <c r="E367" i="13"/>
  <c r="E275" i="13"/>
  <c r="E233" i="13"/>
  <c r="E234" i="13"/>
  <c r="E188" i="13"/>
  <c r="E433" i="13"/>
  <c r="E282" i="13"/>
  <c r="E272" i="13"/>
  <c r="E268" i="13"/>
  <c r="E407" i="13"/>
  <c r="E409" i="13"/>
  <c r="E286" i="13"/>
  <c r="E114" i="13"/>
  <c r="E141" i="13"/>
  <c r="E278" i="13"/>
  <c r="E205" i="13"/>
  <c r="E262" i="13"/>
  <c r="E267" i="13"/>
  <c r="E101" i="13"/>
  <c r="E307" i="13"/>
  <c r="E388" i="13"/>
  <c r="E263" i="13"/>
  <c r="E120" i="13"/>
  <c r="E339" i="13"/>
  <c r="E116" i="13"/>
  <c r="E446" i="13"/>
  <c r="E118" i="13"/>
  <c r="E242" i="13"/>
  <c r="E129" i="13"/>
  <c r="E122" i="13"/>
  <c r="E110" i="13"/>
  <c r="E127" i="13"/>
  <c r="E306" i="13"/>
  <c r="E161" i="13"/>
  <c r="E195" i="13"/>
  <c r="E405" i="13"/>
  <c r="E281" i="13"/>
  <c r="E383" i="13"/>
  <c r="E180" i="13"/>
  <c r="E135" i="13"/>
  <c r="E212" i="13"/>
  <c r="E448" i="13"/>
  <c r="E384" i="13"/>
  <c r="E140" i="13"/>
  <c r="E255" i="13"/>
  <c r="E200" i="13"/>
  <c r="E424" i="13"/>
  <c r="E327" i="13"/>
  <c r="E250" i="13"/>
  <c r="E235" i="13"/>
  <c r="E102" i="13"/>
  <c r="E258" i="13"/>
  <c r="E228" i="13"/>
  <c r="E364" i="13"/>
  <c r="E239" i="13"/>
  <c r="E421" i="13"/>
  <c r="E170" i="13"/>
  <c r="E389" i="13"/>
  <c r="E342" i="13"/>
  <c r="E123" i="13"/>
  <c r="E317" i="13"/>
  <c r="C19" i="13"/>
  <c r="C20" i="13"/>
  <c r="C18" i="13"/>
  <c r="C22" i="13"/>
  <c r="C24" i="13"/>
  <c r="C25" i="13"/>
  <c r="C23" i="13"/>
  <c r="F443" i="13" l="1"/>
  <c r="H443" i="13" s="1"/>
  <c r="C450" i="13"/>
  <c r="D447" i="13" l="1"/>
  <c r="D445" i="13"/>
  <c r="D448" i="13"/>
  <c r="D446" i="13"/>
  <c r="D449" i="13"/>
  <c r="D444" i="13"/>
  <c r="D443" i="13"/>
  <c r="F450" i="13"/>
  <c r="E443" i="13"/>
  <c r="G443" i="13" l="1"/>
  <c r="G448" i="13"/>
  <c r="G445" i="13"/>
  <c r="G444" i="13"/>
  <c r="G446" i="13"/>
  <c r="G447" i="13"/>
  <c r="G449"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tc={57EAFBD2-FFFA-4FF1-929C-3A6802D5C0BB}</author>
    <author>tc={16F37A9D-6CC3-4AEF-A85B-6733A75761D8}</author>
    <author>tc={D65E7219-DB24-4AB0-9C18-3BE20359145C}</author>
    <author>tc={494CBEC5-1A1D-4D32-B0C8-1B1F5B6D230A}</author>
  </authors>
  <commentList>
    <comment ref="I8" authorId="0" shapeId="0" xr:uid="{57EAFBD2-FFFA-4FF1-929C-3A6802D5C0BB}">
      <text>
        <t>[Threaded comment]
Your version of Excel allows you to read this threaded comment; however, any edits to it will get removed if the file is opened in a newer version of Excel. Learn more: https://go.microsoft.com/fwlink/?linkid=870924
Comment:
    For example: London, Birmingham, Glasgow</t>
      </text>
    </comment>
    <comment ref="I16" authorId="1" shapeId="0" xr:uid="{16F37A9D-6CC3-4AEF-A85B-6733A75761D8}">
      <text>
        <t>[Threaded comment]
Your version of Excel allows you to read this threaded comment; however, any edits to it will get removed if the file is opened in a newer version of Excel. Learn more: https://go.microsoft.com/fwlink/?linkid=870924
Comment:
    For example: London, Birmingham, Glasgow</t>
      </text>
    </comment>
    <comment ref="C28" authorId="2" shapeId="0" xr:uid="{D65E7219-DB24-4AB0-9C18-3BE20359145C}">
      <text>
        <t>[Threaded comment]
Your version of Excel allows you to read this threaded comment; however, any edits to it will get removed if the file is opened in a newer version of Excel. Learn more: https://go.microsoft.com/fwlink/?linkid=870924
Comment:
    See "Customise institution location" tab for main UK regional airports</t>
      </text>
    </comment>
    <comment ref="C38" authorId="3" shapeId="0" xr:uid="{494CBEC5-1A1D-4D32-B0C8-1B1F5B6D230A}">
      <text>
        <t>[Threaded comment]
Your version of Excel allows you to read this threaded comment; however, any edits to it will get removed if the file is opened in a newer version of Excel. Learn more: https://go.microsoft.com/fwlink/?linkid=870924
Comment:
    See "Customise institution location" tab for main UK regional airports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tc={8AE22F79-722A-4133-A458-1D1BD2A6BBF3}</author>
    <author>tc={CF6D5913-ED06-4AE6-A86F-F32B300E474D}</author>
    <author>tc={3C797F1B-AB46-4DDB-8EC4-8DCF93A663BB}</author>
    <author>tc={C906F096-1CC0-4C5C-AC48-233A90C460FA}</author>
    <author>tc={BB2E0E4D-4564-47CD-AFD2-E717F1245923}</author>
    <author>tc={E3E12347-D23D-4992-93C9-71B07B876C0B}</author>
    <author>tc={2B67E2F2-D59C-41EF-B8A8-EA0DC4F95C92}</author>
    <author>tc={C5D143E2-258D-416D-BF03-B777CDAF5427}</author>
    <author>tc={EBBCCB35-A73A-4583-AFDE-2810992FEF1C}</author>
    <author>tc={44998849-A161-4FE3-AADE-8147E771380B}</author>
    <author>tc={AF39C3A5-7C1C-4191-A04E-759E11AADB4C}</author>
    <author>tc={83FE2E0B-2D29-4ADB-BEC0-FCA4D3C17E89}</author>
    <author>tc={FBAD71E4-6DBF-49D2-8D63-B06CBEBB1C00}</author>
    <author>tc={D260EC21-7B8E-4E26-A5EE-CF2E4D6F79A4}</author>
    <author>tc={DE2D51A2-08C1-4FCB-8332-BF8B0011EB01}</author>
    <author>tc={51F2F77F-F4C7-4D03-B159-E67309C806FC}</author>
    <author>tc={64F2C465-B401-45AD-97D8-D1D12CF6C3E7}</author>
    <author>tc={08EEBEB2-195A-43B8-AB06-2108956A9F3E}</author>
    <author>tc={A7DBDC34-CBF6-4B12-997C-3B13ED70084E}</author>
    <author>tc={9EB185E2-C1BA-46D0-A4E4-7B7D7A5C22C2}</author>
    <author>tc={72427B0B-B710-4838-9C94-B4A986334F76}</author>
    <author>tc={D031E8D9-870C-4771-AC38-B22C2D0D3C4E}</author>
    <author>tc={CB1FD4DC-4888-4F37-966E-7ED8F20F7E37}</author>
    <author>tc={AC0EC5CD-00D5-46B9-BA14-687CAC40D8DC}</author>
    <author>tc={3199673C-B933-4A60-8566-D993B0FB619D}</author>
    <author>tc={50A83FC0-5B7C-4438-95B3-B60DA09482A9}</author>
  </authors>
  <commentList>
    <comment ref="E5" authorId="0" shapeId="0" xr:uid="{8AE22F79-722A-4133-A458-1D1BD2A6BBF3}">
      <text>
        <t>[Threaded comment]
Your version of Excel allows you to read this threaded comment; however, any edits to it will get removed if the file is opened in a newer version of Excel. Learn more: https://go.microsoft.com/fwlink/?linkid=870924
Comment:
    kg CO₂e per unit</t>
      </text>
    </comment>
    <comment ref="C6" authorId="1" shapeId="0" xr:uid="{CF6D5913-ED06-4AE6-A86F-F32B300E474D}">
      <text>
        <t>[Threaded comment]
Your version of Excel allows you to read this threaded comment; however, any edits to it will get removed if the file is opened in a newer version of Excel. Learn more: https://go.microsoft.com/fwlink/?linkid=870924
Comment:
    Unknown engine size</t>
      </text>
    </comment>
    <comment ref="D7" authorId="2" shapeId="0" xr:uid="{3C797F1B-AB46-4DDB-8EC4-8DCF93A663BB}">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D8" authorId="3" shapeId="0" xr:uid="{C906F096-1CC0-4C5C-AC48-233A90C460FA}">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D9" authorId="4" shapeId="0" xr:uid="{BB2E0E4D-4564-47CD-AFD2-E717F1245923}">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D10" authorId="5" shapeId="0" xr:uid="{E3E12347-D23D-4992-93C9-71B07B876C0B}">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D11" authorId="6" shapeId="0" xr:uid="{2B67E2F2-D59C-41EF-B8A8-EA0DC4F95C92}">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C12" authorId="7" shapeId="0" xr:uid="{C5D143E2-258D-416D-BF03-B777CDAF5427}">
      <text>
        <t>[Threaded comment]
Your version of Excel allows you to read this threaded comment; however, any edits to it will get removed if the file is opened in a newer version of Excel. Learn more: https://go.microsoft.com/fwlink/?linkid=870924
Comment:
    Domestic flights are those between UK airports.</t>
      </text>
    </comment>
    <comment ref="D12" authorId="8" shapeId="0" xr:uid="{EBBCCB35-A73A-4583-AFDE-2810992FEF1C}">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per transport mode.</t>
      </text>
    </comment>
    <comment ref="C13" authorId="9" shapeId="0" xr:uid="{44998849-A161-4FE3-AADE-8147E771380B}">
      <text>
        <t>[Threaded comment]
Your version of Excel allows you to read this threaded comment; however, any edits to it will get removed if the file is opened in a newer version of Excel. Learn more: https://go.microsoft.com/fwlink/?linkid=870924
Comment:
    International flights to/from the UK, typically to Europe (up to 3700km distance).</t>
      </text>
    </comment>
    <comment ref="D13" authorId="10" shapeId="0" xr:uid="{AF39C3A5-7C1C-4191-A04E-759E11AADB4C}">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C14" authorId="11" shapeId="0" xr:uid="{83FE2E0B-2D29-4ADB-BEC0-FCA4D3C17E89}">
      <text>
        <t>[Threaded comment]
Your version of Excel allows you to read this threaded comment; however, any edits to it will get removed if the file is opened in a newer version of Excel. Learn more: https://go.microsoft.com/fwlink/?linkid=870924
Comment:
    Long-haul international flights to/from the UK, typically to non-European destinations (over 3700km distance).</t>
      </text>
    </comment>
    <comment ref="D14" authorId="12" shapeId="0" xr:uid="{FBAD71E4-6DBF-49D2-8D63-B06CBEBB1C00}">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E20" authorId="13" shapeId="0" xr:uid="{D260EC21-7B8E-4E26-A5EE-CF2E4D6F79A4}">
      <text>
        <t>[Threaded comment]
Your version of Excel allows you to read this threaded comment; however, any edits to it will get removed if the file is opened in a newer version of Excel. Learn more: https://go.microsoft.com/fwlink/?linkid=870924
Comment:
    kg CO₂e per unit</t>
      </text>
    </comment>
    <comment ref="C22" authorId="14" shapeId="0" xr:uid="{DE2D51A2-08C1-4FCB-8332-BF8B0011EB01}">
      <text>
        <t>[Threaded comment]
Your version of Excel allows you to read this threaded comment; however, any edits to it will get removed if the file is opened in a newer version of Excel. Learn more: https://go.microsoft.com/fwlink/?linkid=870924
Comment:
    Unknown engine size</t>
      </text>
    </comment>
    <comment ref="D23" authorId="15" shapeId="0" xr:uid="{51F2F77F-F4C7-4D03-B159-E67309C806FC}">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D24" authorId="16" shapeId="0" xr:uid="{64F2C465-B401-45AD-97D8-D1D12CF6C3E7}">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D25" authorId="17" shapeId="0" xr:uid="{08EEBEB2-195A-43B8-AB06-2108956A9F3E}">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D26" authorId="18" shapeId="0" xr:uid="{A7DBDC34-CBF6-4B12-997C-3B13ED70084E}">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D27" authorId="19" shapeId="0" xr:uid="{9EB185E2-C1BA-46D0-A4E4-7B7D7A5C22C2}">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C28" authorId="20" shapeId="0" xr:uid="{72427B0B-B710-4838-9C94-B4A986334F76}">
      <text>
        <t>[Threaded comment]
Your version of Excel allows you to read this threaded comment; however, any edits to it will get removed if the file is opened in a newer version of Excel. Learn more: https://go.microsoft.com/fwlink/?linkid=870924
Comment:
    Domestic flights are those between UK airports.</t>
      </text>
    </comment>
    <comment ref="D28" authorId="21" shapeId="0" xr:uid="{D031E8D9-870C-4771-AC38-B22C2D0D3C4E}">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per transport mode.</t>
      </text>
    </comment>
    <comment ref="C29" authorId="22" shapeId="0" xr:uid="{CB1FD4DC-4888-4F37-966E-7ED8F20F7E37}">
      <text>
        <t>[Threaded comment]
Your version of Excel allows you to read this threaded comment; however, any edits to it will get removed if the file is opened in a newer version of Excel. Learn more: https://go.microsoft.com/fwlink/?linkid=870924
Comment:
    International flights to/from the UK, typically to Europe (up to 3700km distance).</t>
      </text>
    </comment>
    <comment ref="D29" authorId="23" shapeId="0" xr:uid="{AC0EC5CD-00D5-46B9-BA14-687CAC40D8DC}">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C30" authorId="24" shapeId="0" xr:uid="{3199673C-B933-4A60-8566-D993B0FB619D}">
      <text>
        <t>[Threaded comment]
Your version of Excel allows you to read this threaded comment; however, any edits to it will get removed if the file is opened in a newer version of Excel. Learn more: https://go.microsoft.com/fwlink/?linkid=870924
Comment:
    Long-haul international flights to/from the UK, typically to non-European destinations (over 3700km distance).</t>
      </text>
    </comment>
    <comment ref="D30" authorId="25" shapeId="0" xr:uid="{50A83FC0-5B7C-4438-95B3-B60DA09482A9}">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tc={CE03D4CE-5422-49F8-B3C4-C3657B8636A4}</author>
    <author>tc={D52964A7-A180-42F3-9E5A-0BF5E4373AEE}</author>
    <author>tc={43CF5E4E-F054-485A-A125-1E216412206A}</author>
    <author>tc={838B57B7-FB36-41A9-81B4-D333C0E33DA9}</author>
    <author>tc={095A48FA-CF7C-4668-A859-4237B7744F7F}</author>
    <author>tc={E765768C-A926-4C86-8CBE-A63180840F6C}</author>
    <author>tc={D63BDE23-3458-45EA-BE81-3D374BF2AD50}</author>
    <author>tc={6FD1D33B-1646-44BD-AD7A-A1B4A4EF91BE}</author>
    <author>tc={02861CF5-89F3-4FB9-A57F-744923B6A511}</author>
    <author>tc={C4C6133D-D8F3-4CDF-A47E-390D57B89321}</author>
    <author>tc={12C4D67B-184F-40FC-8799-C2D02C6D99C3}</author>
    <author>tc={1B6C9B0E-5E96-4F05-A77C-4340096CA228}</author>
    <author>tc={80187933-063E-4095-A11A-5849645940EE}</author>
    <author>tc={4400837D-E36B-41AA-8322-86F058BC9921}</author>
  </authors>
  <commentList>
    <comment ref="F6" authorId="0" shapeId="0" xr:uid="{CE03D4CE-5422-49F8-B3C4-C3657B8636A4}">
      <text>
        <t>[Threaded comment]
Your version of Excel allows you to read this threaded comment; however, any edits to it will get removed if the file is opened in a newer version of Excel. Learn more: https://go.microsoft.com/fwlink/?linkid=870924
Comment:
    kg CO₂e per unit</t>
      </text>
    </comment>
    <comment ref="D13" authorId="1" shapeId="0" xr:uid="{D52964A7-A180-42F3-9E5A-0BF5E4373AEE}">
      <text>
        <t>[Threaded comment]
Your version of Excel allows you to read this threaded comment; however, any edits to it will get removed if the file is opened in a newer version of Excel. Learn more: https://go.microsoft.com/fwlink/?linkid=870924
Comment:
    Unknown engine size</t>
      </text>
    </comment>
    <comment ref="F17" authorId="2" shapeId="0" xr:uid="{43CF5E4E-F054-485A-A125-1E216412206A}">
      <text>
        <t>[Threaded comment]
Your version of Excel allows you to read this threaded comment; however, any edits to it will get removed if the file is opened in a newer version of Excel. Learn more: https://go.microsoft.com/fwlink/?linkid=870924
Comment:
    kg CO₂e per unit</t>
      </text>
    </comment>
    <comment ref="E18" authorId="3" shapeId="0" xr:uid="{838B57B7-FB36-41A9-81B4-D333C0E33DA9}">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F24" authorId="4" shapeId="0" xr:uid="{095A48FA-CF7C-4668-A859-4237B7744F7F}">
      <text>
        <t>[Threaded comment]
Your version of Excel allows you to read this threaded comment; however, any edits to it will get removed if the file is opened in a newer version of Excel. Learn more: https://go.microsoft.com/fwlink/?linkid=870924
Comment:
    kg CO₂e per unit</t>
      </text>
    </comment>
    <comment ref="E28" authorId="5" shapeId="0" xr:uid="{E765768C-A926-4C86-8CBE-A63180840F6C}">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E34" authorId="6" shapeId="0" xr:uid="{D63BDE23-3458-45EA-BE81-3D374BF2AD50}">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F38" authorId="7" shapeId="0" xr:uid="{6FD1D33B-1646-44BD-AD7A-A1B4A4EF91BE}">
      <text>
        <t>[Threaded comment]
Your version of Excel allows you to read this threaded comment; however, any edits to it will get removed if the file is opened in a newer version of Excel. Learn more: https://go.microsoft.com/fwlink/?linkid=870924
Comment:
    kg CO₂e per unit</t>
      </text>
    </comment>
    <comment ref="C39" authorId="8" shapeId="0" xr:uid="{02861CF5-89F3-4FB9-A57F-744923B6A511}">
      <text>
        <t>[Threaded comment]
Your version of Excel allows you to read this threaded comment; however, any edits to it will get removed if the file is opened in a newer version of Excel. Learn more: https://go.microsoft.com/fwlink/?linkid=870924
Comment:
    Domestic flights are those between UK airports.</t>
      </text>
    </comment>
    <comment ref="E39" authorId="9" shapeId="0" xr:uid="{C4C6133D-D8F3-4CDF-A47E-390D57B89321}">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per transport mode.</t>
      </text>
    </comment>
    <comment ref="C40" authorId="10" shapeId="0" xr:uid="{12C4D67B-184F-40FC-8799-C2D02C6D99C3}">
      <text>
        <t>[Threaded comment]
Your version of Excel allows you to read this threaded comment; however, any edits to it will get removed if the file is opened in a newer version of Excel. Learn more: https://go.microsoft.com/fwlink/?linkid=870924
Comment:
    International flights to/from the UK, typically to Europe (up to 3700km distance).</t>
      </text>
    </comment>
    <comment ref="E41" authorId="11" shapeId="0" xr:uid="{1B6C9B0E-5E96-4F05-A77C-4340096CA228}">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 ref="C43" authorId="12" shapeId="0" xr:uid="{80187933-063E-4095-A11A-5849645940EE}">
      <text>
        <t>[Threaded comment]
Your version of Excel allows you to read this threaded comment; however, any edits to it will get removed if the file is opened in a newer version of Excel. Learn more: https://go.microsoft.com/fwlink/?linkid=870924
Comment:
    Long-haul international flights to/from the UK, typically to non-European destinations (over 3700km distance).</t>
      </text>
    </comment>
    <comment ref="E44" authorId="13" shapeId="0" xr:uid="{4400837D-E36B-41AA-8322-86F058BC9921}">
      <text>
        <t>[Threaded comment]
Your version of Excel allows you to read this threaded comment; however, any edits to it will get removed if the file is opened in a newer version of Excel. Learn more: https://go.microsoft.com/fwlink/?linkid=870924
Comment:
    The distance travelled by individual passengers a transport mode.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tc={49F236BE-4E01-4D86-96F4-5799B376E681}</author>
    <author>tc={616DF691-DC87-4078-AB43-280FF048F1C3}</author>
    <author>tc={C072A7E4-FECA-41CD-ADDC-81E1A9F0D081}</author>
    <author>tc={4372ADA0-F7A5-4F3E-8D01-D8F6499BE148}</author>
    <author>tc={C561769F-BEB1-480B-A584-43F9E5490537}</author>
  </authors>
  <commentList>
    <comment ref="G5" authorId="0" shapeId="0" xr:uid="{49F236BE-4E01-4D86-96F4-5799B376E681}">
      <text>
        <t>[Threaded comment]
Your version of Excel allows you to read this threaded comment; however, any edits to it will get removed if the file is opened in a newer version of Excel. Learn more: https://go.microsoft.com/fwlink/?linkid=870924
Comment:
    2 trips = 1 return journey</t>
      </text>
    </comment>
    <comment ref="I5" authorId="1" shapeId="0" xr:uid="{616DF691-DC87-4078-AB43-280FF048F1C3}">
      <text>
        <t>[Threaded comment]
Your version of Excel allows you to read this threaded comment; however, any edits to it will get removed if the file is opened in a newer version of Excel. Learn more: https://go.microsoft.com/fwlink/?linkid=870924
Comment:
    Only enter % assumptions for the initial leg of a student's journey. 
i.e., When entering % assumptions for flights, do not also add % assumptions for car/rail/etc. for the final leg of the journey to the institution
The tool will automatically calculate the emissions from any middle and end journey legs as detailed in the "Flights Methodology" worksheet</t>
      </text>
    </comment>
    <comment ref="N6" authorId="2" shapeId="0" xr:uid="{C072A7E4-FECA-41CD-ADDC-81E1A9F0D081}">
      <text>
        <t>[Threaded comment]
Your version of Excel allows you to read this threaded comment; however, any edits to it will get removed if the file is opened in a newer version of Excel. Learn more: https://go.microsoft.com/fwlink/?linkid=870924
Comment:
    Domestic flights are those between UK airports.</t>
      </text>
    </comment>
    <comment ref="O6" authorId="3" shapeId="0" xr:uid="{4372ADA0-F7A5-4F3E-8D01-D8F6499BE148}">
      <text>
        <t>[Threaded comment]
Your version of Excel allows you to read this threaded comment; however, any edits to it will get removed if the file is opened in a newer version of Excel. Learn more: https://go.microsoft.com/fwlink/?linkid=870924
Comment:
    International flights to/from the UK, typically to Europe (up to 3700km distance).</t>
      </text>
    </comment>
    <comment ref="P6" authorId="4" shapeId="0" xr:uid="{C561769F-BEB1-480B-A584-43F9E5490537}">
      <text>
        <t>[Threaded comment]
Your version of Excel allows you to read this threaded comment; however, any edits to it will get removed if the file is opened in a newer version of Excel. Learn more: https://go.microsoft.com/fwlink/?linkid=870924
Comment:
    Long-haul international flights to/from the UK, typically to non-European destinations (over 3700km distance).</t>
      </text>
    </comment>
  </commentList>
</comments>
</file>

<file path=xl/sharedStrings.xml><?xml version="1.0" encoding="utf-8"?>
<sst xmlns="http://schemas.openxmlformats.org/spreadsheetml/2006/main" count="1587" uniqueCount="489">
  <si>
    <t>Car</t>
  </si>
  <si>
    <t>Long-haul flight</t>
  </si>
  <si>
    <t>Rail</t>
  </si>
  <si>
    <t>Country</t>
  </si>
  <si>
    <t>Afghanistan</t>
  </si>
  <si>
    <t>Aland islands</t>
  </si>
  <si>
    <t>Albania</t>
  </si>
  <si>
    <t>Algeria</t>
  </si>
  <si>
    <t>American Samoa</t>
  </si>
  <si>
    <t>Andorra</t>
  </si>
  <si>
    <t>Angola</t>
  </si>
  <si>
    <t>Antigua and Barbuda</t>
  </si>
  <si>
    <t>Argentina</t>
  </si>
  <si>
    <t>Armenia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</si>
  <si>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</si>
  <si>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</si>
  <si>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</si>
  <si>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</si>
  <si>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</si>
  <si>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</si>
  <si>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</si>
  <si>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</si>
  <si>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</si>
  <si>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</si>
  <si>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</si>
  <si>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</si>
  <si>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</si>
  <si>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</si>
  <si>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</si>
  <si>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</si>
  <si>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Brazil</t>
  </si>
  <si>
    <t>Virgin Islands (British)</t>
  </si>
  <si>
    <t>Brunei</t>
  </si>
  <si>
    <t>Bulgaria</t>
  </si>
  <si>
    <t>Burkina Faso</t>
  </si>
  <si>
    <t>Burundi</t>
  </si>
  <si>
    <t>Cambodia</t>
  </si>
  <si>
    <t>Cameroon</t>
  </si>
  <si>
    <t>Canada</t>
  </si>
  <si>
    <t>Cape Verde</t>
  </si>
  <si>
    <t>Canary Islands</t>
  </si>
  <si>
    <t>Cayman Islands</t>
  </si>
  <si>
    <t>Central African Republic</t>
  </si>
  <si>
    <t>Chad</t>
  </si>
  <si>
    <t>Chile</t>
  </si>
  <si>
    <t>China</t>
  </si>
  <si>
    <t>Christmas Island (Australia)</t>
  </si>
  <si>
    <t>Cocos (Keeling) Islands</t>
  </si>
  <si>
    <t>Colombia</t>
  </si>
  <si>
    <t>Comoros</t>
  </si>
  <si>
    <t>Costa Rica</t>
  </si>
  <si>
    <t>Croatia</t>
  </si>
  <si>
    <t>Cuba</t>
  </si>
  <si>
    <t>Cyprus - EU</t>
  </si>
  <si>
    <t>Cyprus - Unspecified</t>
  </si>
  <si>
    <t>Czech Republic</t>
  </si>
  <si>
    <t>Denmark</t>
  </si>
  <si>
    <t>Djibouti</t>
  </si>
  <si>
    <t>Dominica</t>
  </si>
  <si>
    <t>Dominican Republic</t>
  </si>
  <si>
    <t>East Timor</t>
  </si>
  <si>
    <t>Ecuador</t>
  </si>
  <si>
    <t>Egypt</t>
  </si>
  <si>
    <t>England</t>
  </si>
  <si>
    <t>El Salvador</t>
  </si>
  <si>
    <t>Equatorial Guinea</t>
  </si>
  <si>
    <t>Eritrea</t>
  </si>
  <si>
    <t>Estonia</t>
  </si>
  <si>
    <t>Eswatini</t>
  </si>
  <si>
    <t>Ethiopia</t>
  </si>
  <si>
    <t>Falkland Islands</t>
  </si>
  <si>
    <t>Faroe Islands</t>
  </si>
  <si>
    <t>Fiji</t>
  </si>
  <si>
    <t>Finland</t>
  </si>
  <si>
    <t>France</t>
  </si>
  <si>
    <t>Gabon</t>
  </si>
  <si>
    <t>Gambia</t>
  </si>
  <si>
    <t>Georgia</t>
  </si>
  <si>
    <t>Germany</t>
  </si>
  <si>
    <t>Ghana</t>
  </si>
  <si>
    <t>Gibraltar</t>
  </si>
  <si>
    <t>Greece</t>
  </si>
  <si>
    <t>Grenada</t>
  </si>
  <si>
    <t>Guatemala</t>
  </si>
  <si>
    <t>Guernsey</t>
  </si>
  <si>
    <t>Guinea</t>
  </si>
  <si>
    <t>Guinea-Bissau</t>
  </si>
  <si>
    <t>Guyana</t>
  </si>
  <si>
    <t>Haiti</t>
  </si>
  <si>
    <t>Honduras</t>
  </si>
  <si>
    <t>Hong Kong</t>
  </si>
  <si>
    <t>Hungary</t>
  </si>
  <si>
    <t>Iceland</t>
  </si>
  <si>
    <t>India</t>
  </si>
  <si>
    <t>Indonesia</t>
  </si>
  <si>
    <t>Iran</t>
  </si>
  <si>
    <t>Iraq</t>
  </si>
  <si>
    <t>Ireland</t>
  </si>
  <si>
    <t>Isle of Man</t>
  </si>
  <si>
    <t>Israel</t>
  </si>
  <si>
    <t>Italy</t>
  </si>
  <si>
    <t>Ivory Coast</t>
  </si>
  <si>
    <t>Jamaica</t>
  </si>
  <si>
    <t>Japan</t>
  </si>
  <si>
    <t>Jersey</t>
  </si>
  <si>
    <t>Jordan</t>
  </si>
  <si>
    <t>Kazakhstan</t>
  </si>
  <si>
    <t>Kenya</t>
  </si>
  <si>
    <t>Kiribati</t>
  </si>
  <si>
    <t>Kosovo</t>
  </si>
  <si>
    <t>Kuwait</t>
  </si>
  <si>
    <t>Kyrgyzstan</t>
  </si>
  <si>
    <t>Laos</t>
  </si>
  <si>
    <t>Latvia</t>
  </si>
  <si>
    <t>Lebanon</t>
  </si>
  <si>
    <t>Lesotho</t>
  </si>
  <si>
    <t>Liberia</t>
  </si>
  <si>
    <t>Libya</t>
  </si>
  <si>
    <t>Liechtenstein</t>
  </si>
  <si>
    <t>Lithuania</t>
  </si>
  <si>
    <t>Luxembourg</t>
  </si>
  <si>
    <t>North Macedonia</t>
  </si>
  <si>
    <t>Macao</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</si>
  <si>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</si>
  <si>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</si>
  <si>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</si>
  <si>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</si>
  <si>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</si>
  <si>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</si>
  <si>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</si>
  <si>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</si>
  <si>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</si>
  <si>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</si>
  <si>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</si>
  <si>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</si>
  <si>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</si>
  <si>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</si>
  <si>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</si>
  <si>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</si>
  <si>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</si>
  <si>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 (Burma)</t>
  </si>
  <si>
    <t>Namibia</t>
  </si>
  <si>
    <t>Nauru</t>
  </si>
  <si>
    <t>Nepal</t>
  </si>
  <si>
    <t>Netherlands</t>
  </si>
  <si>
    <t>New Caledonia</t>
  </si>
  <si>
    <t>New Zealand</t>
  </si>
  <si>
    <t>Nicaragua</t>
  </si>
  <si>
    <t>Niger</t>
  </si>
  <si>
    <t>Nigeria</t>
  </si>
  <si>
    <t>Niue</t>
  </si>
  <si>
    <t>Norfolk Island</t>
  </si>
  <si>
    <t>North Korea</t>
  </si>
  <si>
    <t>Northern Ireland</t>
  </si>
  <si>
    <t>Norway</t>
  </si>
  <si>
    <t>Oman</t>
  </si>
  <si>
    <t>Pakistan</t>
  </si>
  <si>
    <t>Palau</t>
  </si>
  <si>
    <t>Occupied Palestinian Territories</t>
  </si>
  <si>
    <t>Panama</t>
  </si>
  <si>
    <t>Papua New Guinea</t>
  </si>
  <si>
    <t>Paraguay</t>
  </si>
  <si>
    <t>Peru</t>
  </si>
  <si>
    <t>Philippines</t>
  </si>
  <si>
    <t>Poland</t>
  </si>
  <si>
    <t>Portugal</t>
  </si>
  <si>
    <t>Puerto Rico</t>
  </si>
  <si>
    <t>Qatar</t>
  </si>
  <si>
    <t>Reunion</t>
  </si>
  <si>
    <t>Republic of the Congo</t>
  </si>
  <si>
    <t>Romania</t>
  </si>
  <si>
    <t>Russia</t>
  </si>
  <si>
    <t>Rwanda</t>
  </si>
  <si>
    <t>Saint Barthelemy</t>
  </si>
  <si>
    <t>St Kitts and Nevis</t>
  </si>
  <si>
    <t>Saint Lucia</t>
  </si>
  <si>
    <t>Saint Martin</t>
  </si>
  <si>
    <t>Saint Pierre and Miquelon (France)</t>
  </si>
  <si>
    <t>Saint Vincent and the Grenadines</t>
  </si>
  <si>
    <t>Samoa</t>
  </si>
  <si>
    <t>San Marino</t>
  </si>
  <si>
    <t>Sao Tome and Principe</t>
  </si>
  <si>
    <t>Saudi Arabia</t>
  </si>
  <si>
    <t>Scotland</t>
  </si>
  <si>
    <t>Senegal</t>
  </si>
  <si>
    <t>Serbia</t>
  </si>
  <si>
    <t>Seychelles</t>
  </si>
  <si>
    <t>Sierra Leone</t>
  </si>
  <si>
    <t>Singapore</t>
  </si>
  <si>
    <t>Sint Maarten (Netherlands)</t>
  </si>
  <si>
    <t>Slovakia</t>
  </si>
  <si>
    <t>Slovenia</t>
  </si>
  <si>
    <t>Solomon Islands</t>
  </si>
  <si>
    <t>Somalia</t>
  </si>
  <si>
    <t>South Africa</t>
  </si>
  <si>
    <t>South Korea</t>
  </si>
  <si>
    <t>South Sudan</t>
  </si>
  <si>
    <t>Spain</t>
  </si>
  <si>
    <t>Sri Lanka</t>
  </si>
  <si>
    <t>St Vincent and the Grenadines</t>
  </si>
  <si>
    <t>Sudan</t>
  </si>
  <si>
    <t>Suriname</t>
  </si>
  <si>
    <t>Swaziland</t>
  </si>
  <si>
    <t>Sweden</t>
  </si>
  <si>
    <t>Switzerland</t>
  </si>
  <si>
    <t>Syria</t>
  </si>
  <si>
    <t>Taiwan</t>
  </si>
  <si>
    <t>Tajikistan</t>
  </si>
  <si>
    <t>Tanzania</t>
  </si>
  <si>
    <t>Thailand</t>
  </si>
  <si>
    <t>Togo</t>
  </si>
  <si>
    <t>Tonga</t>
  </si>
  <si>
    <t>Trinidad and Tobago</t>
  </si>
  <si>
    <t>Tunisia</t>
  </si>
  <si>
    <t>Turkey</t>
  </si>
  <si>
    <t>Turkmenistan</t>
  </si>
  <si>
    <t>Tuvalu</t>
  </si>
  <si>
    <t>Uganda</t>
  </si>
  <si>
    <t>Ukraine</t>
  </si>
  <si>
    <t>United Arab Emirates</t>
  </si>
  <si>
    <t>United Kingdom Unspecified</t>
  </si>
  <si>
    <t>USA</t>
  </si>
  <si>
    <t>United States Virgin Islands</t>
  </si>
  <si>
    <t>Uruguay</t>
  </si>
  <si>
    <t>Uzbekistan</t>
  </si>
  <si>
    <t>Vanuatu</t>
  </si>
  <si>
    <t>Vatican City</t>
  </si>
  <si>
    <t>Venezuela</t>
  </si>
  <si>
    <t>Vietnam</t>
  </si>
  <si>
    <t>Wales</t>
  </si>
  <si>
    <t>Wallis and Futuna (France)</t>
  </si>
  <si>
    <t>Western Sahara</t>
  </si>
  <si>
    <t>Yemen</t>
  </si>
  <si>
    <t>Zambia</t>
  </si>
  <si>
    <t>Zimbabwe</t>
  </si>
  <si>
    <t>Region</t>
  </si>
  <si>
    <t>Asia</t>
  </si>
  <si>
    <t>Europe</t>
  </si>
  <si>
    <t>Africa</t>
  </si>
  <si>
    <t>Oceania</t>
  </si>
  <si>
    <t>North America</t>
  </si>
  <si>
    <t>South America</t>
  </si>
  <si>
    <t>UK</t>
  </si>
  <si>
    <t>Home</t>
  </si>
  <si>
    <t>Short-haul flight</t>
  </si>
  <si>
    <t>Number of students</t>
  </si>
  <si>
    <t>Trips per year</t>
  </si>
  <si>
    <t>With RF</t>
  </si>
  <si>
    <t>Activity</t>
  </si>
  <si>
    <t>Haul</t>
  </si>
  <si>
    <t>Class</t>
  </si>
  <si>
    <t>Unit</t>
  </si>
  <si>
    <r>
      <t>kg CO</t>
    </r>
    <r>
      <rPr>
        <vertAlign val="subscript"/>
        <sz val="11"/>
        <color indexed="56"/>
        <rFont val="Calibri"/>
        <family val="2"/>
      </rPr>
      <t>2</t>
    </r>
    <r>
      <rPr>
        <sz val="11"/>
        <color indexed="56"/>
        <rFont val="Calibri"/>
        <family val="2"/>
      </rPr>
      <t>e</t>
    </r>
  </si>
  <si>
    <t>Flights</t>
  </si>
  <si>
    <t>passenger.km</t>
  </si>
  <si>
    <t>Short-haul, to/from UK</t>
  </si>
  <si>
    <t>Economy class</t>
  </si>
  <si>
    <t>Long-haul, to/from UK</t>
  </si>
  <si>
    <t>Unknown</t>
  </si>
  <si>
    <t>Type</t>
  </si>
  <si>
    <t>km</t>
  </si>
  <si>
    <t>Average car</t>
  </si>
  <si>
    <t>National rail</t>
  </si>
  <si>
    <t>Cars (by size)</t>
  </si>
  <si>
    <t>Version:</t>
  </si>
  <si>
    <t>Date:</t>
  </si>
  <si>
    <t>Region Summaries</t>
  </si>
  <si>
    <t xml:space="preserve">Percent of total Emissions </t>
  </si>
  <si>
    <t>TOTAL</t>
  </si>
  <si>
    <t>Africa Summaries</t>
  </si>
  <si>
    <t>Countries</t>
  </si>
  <si>
    <t>Asia Summaries</t>
  </si>
  <si>
    <t>Europe Summaries</t>
  </si>
  <si>
    <t>Home Summaries</t>
  </si>
  <si>
    <t>North America Summaries</t>
  </si>
  <si>
    <t>Oceania Summaries</t>
  </si>
  <si>
    <t>South America Summaries</t>
  </si>
  <si>
    <t>UK Summaries</t>
  </si>
  <si>
    <t xml:space="preserve">Percent of Total Emissions </t>
  </si>
  <si>
    <t>Number of Students</t>
  </si>
  <si>
    <t>Cyprus - Non EU</t>
  </si>
  <si>
    <t>Total emissions</t>
  </si>
  <si>
    <t>Percent of Student Population</t>
  </si>
  <si>
    <t>Travel Mode</t>
  </si>
  <si>
    <t>Percent of Emissions</t>
  </si>
  <si>
    <t>Short-Haul Flight</t>
  </si>
  <si>
    <t>Long-Haul Flight</t>
  </si>
  <si>
    <t>Percent of African Student Population</t>
  </si>
  <si>
    <t>Percent of Total Student Population</t>
  </si>
  <si>
    <t>Percent of Asian Student Population</t>
  </si>
  <si>
    <t>Percent of Travel Distance</t>
  </si>
  <si>
    <t>Travel Modes Summaries</t>
  </si>
  <si>
    <t>Percent of European Student Population</t>
  </si>
  <si>
    <t>Percent of Home Student Population</t>
  </si>
  <si>
    <t>Percent of North American Student Population</t>
  </si>
  <si>
    <t>Distance Traveled (km)</t>
  </si>
  <si>
    <t>Percent of Oceania Student Population</t>
  </si>
  <si>
    <t>Percent of UK Student Population</t>
  </si>
  <si>
    <t>Emissions (tCO2e)</t>
  </si>
  <si>
    <t>Total Emissions - Africa (tCO2e)</t>
  </si>
  <si>
    <t>Total Emissions - Asia (tCO2e)</t>
  </si>
  <si>
    <t>Total Emissions - Europe (tCO2e)</t>
  </si>
  <si>
    <t>Total Emissions (tCO2e)</t>
  </si>
  <si>
    <t>Total Emissions - North America (tCO2e)</t>
  </si>
  <si>
    <t>Total Emissions - Oceania (tCO2e)</t>
  </si>
  <si>
    <t>Total Emissions - South America (tCO2e)</t>
  </si>
  <si>
    <t>Total Emissions - UK (tCO2e)</t>
  </si>
  <si>
    <t xml:space="preserve">Percent of African Emissions </t>
  </si>
  <si>
    <t>Percent of Total Emissions</t>
  </si>
  <si>
    <t xml:space="preserve">Percent of Asian Emissions </t>
  </si>
  <si>
    <t xml:space="preserve">Percent of European Emissions </t>
  </si>
  <si>
    <t xml:space="preserve">Percent of Home Emissions </t>
  </si>
  <si>
    <t xml:space="preserve">Percent of North American Emissions </t>
  </si>
  <si>
    <t xml:space="preserve">Percent of Oceania Emissions </t>
  </si>
  <si>
    <t xml:space="preserve">Percent of South American Emissions </t>
  </si>
  <si>
    <t>Percent of UK Emissions</t>
  </si>
  <si>
    <t>Congo (Democratic Republic Of)</t>
  </si>
  <si>
    <t>Split Between Travel Modes (km)</t>
  </si>
  <si>
    <t>Domestic flight</t>
  </si>
  <si>
    <t>Bus</t>
  </si>
  <si>
    <t>Ferry</t>
  </si>
  <si>
    <t>Coach</t>
  </si>
  <si>
    <r>
      <t>Total kg CO</t>
    </r>
    <r>
      <rPr>
        <vertAlign val="subscript"/>
        <sz val="11"/>
        <color indexed="56"/>
        <rFont val="Calibri"/>
        <family val="2"/>
      </rPr>
      <t>2</t>
    </r>
    <r>
      <rPr>
        <sz val="11"/>
        <color indexed="56"/>
        <rFont val="Calibri"/>
        <family val="2"/>
      </rPr>
      <t>e per unit</t>
    </r>
  </si>
  <si>
    <t>Average (all passenger)</t>
  </si>
  <si>
    <t>Domestic, to/from UK</t>
  </si>
  <si>
    <t>Average passenger</t>
  </si>
  <si>
    <t>Domestic Flight</t>
  </si>
  <si>
    <t>University of Aberdeen</t>
  </si>
  <si>
    <t>Percent Split Between Travel Modes (km)</t>
  </si>
  <si>
    <t>Split Between Travel Modes Emissions (tCO2e)</t>
  </si>
  <si>
    <t>Percent Split Between Travel Modes (tCO2e)</t>
  </si>
  <si>
    <t>Institution Name:</t>
  </si>
  <si>
    <t>Regional Airport</t>
  </si>
  <si>
    <t>Aberdeen Airport</t>
  </si>
  <si>
    <t>Glasgow Airport</t>
  </si>
  <si>
    <t>Edinburgh Airport</t>
  </si>
  <si>
    <t>Exeter Airport</t>
  </si>
  <si>
    <t>Bristol Airport</t>
  </si>
  <si>
    <t>East Midlands Airport</t>
  </si>
  <si>
    <t>Birmingham International Airport</t>
  </si>
  <si>
    <t>Leeds Bradford Airport</t>
  </si>
  <si>
    <t>Liverpool Airport</t>
  </si>
  <si>
    <t>Manchester Airport</t>
  </si>
  <si>
    <t>Newcastle Airport</t>
  </si>
  <si>
    <r>
      <t xml:space="preserve">Comments: Data concerning emission factors is reported for each year under the Deparment for Business, Energy &amp; Industrial Strategy. Using the conversion factors: full set (for advanced users) for the appropriate year, the corresponding emission factors can be found on: </t>
    </r>
    <r>
      <rPr>
        <b/>
        <sz val="11"/>
        <color theme="1"/>
        <rFont val="Calibri"/>
        <family val="2"/>
        <scheme val="minor"/>
      </rPr>
      <t xml:space="preserve">https://www.gov.uk/government/collections/government-conversion-factors-for-company-reporting </t>
    </r>
    <r>
      <rPr>
        <sz val="11"/>
        <color theme="1"/>
        <rFont val="Calibri"/>
        <family val="2"/>
        <scheme val="minor"/>
      </rPr>
      <t>Please note that if, for example, calulations for the academic year 2015/2016 are made, emission factors for 2016 should be used, as a majority of the academic year falls within this year. 
Institutions can use the conversion factors to the left in combination with historic registery data to backfill student travel emissions starting from 2015/16 to present.</t>
    </r>
  </si>
  <si>
    <t>Rose Lyne, University of Aberdeen
Matt Woodthorpe, EAUC</t>
  </si>
  <si>
    <t>Trips per year and the percent divide between travel modes are open for editing, in case of changes within the sector approach.</t>
  </si>
  <si>
    <t>Calculation of Emissions</t>
  </si>
  <si>
    <t>Notes</t>
  </si>
  <si>
    <t>Unknown fuel</t>
  </si>
  <si>
    <t>With RF - Average passenger</t>
  </si>
  <si>
    <t>With RF - Economy class</t>
  </si>
  <si>
    <r>
      <t>kg CO</t>
    </r>
    <r>
      <rPr>
        <b/>
        <vertAlign val="subscript"/>
        <sz val="11"/>
        <color theme="0"/>
        <rFont val="Calibri"/>
        <family val="2"/>
      </rPr>
      <t>2</t>
    </r>
    <r>
      <rPr>
        <b/>
        <sz val="11"/>
        <color theme="0"/>
        <rFont val="Calibri"/>
        <family val="2"/>
      </rPr>
      <t>e</t>
    </r>
  </si>
  <si>
    <t>Emission Factors</t>
  </si>
  <si>
    <t>Summary and Analysis</t>
  </si>
  <si>
    <t>Rose Lyne</t>
  </si>
  <si>
    <t>Reporting Year:</t>
  </si>
  <si>
    <t>2022 - 2023</t>
  </si>
  <si>
    <t>User:</t>
  </si>
  <si>
    <t>Reporting Year</t>
  </si>
  <si>
    <t>Select Year</t>
  </si>
  <si>
    <t>2023 - 2024</t>
  </si>
  <si>
    <t>2024 - 2025</t>
  </si>
  <si>
    <t>2025 - 2026</t>
  </si>
  <si>
    <t>2026 - 2027</t>
  </si>
  <si>
    <t>2027 - 2028</t>
  </si>
  <si>
    <t>2028 - 2029</t>
  </si>
  <si>
    <t>2029 - 2030</t>
  </si>
  <si>
    <t>2030 - 2031</t>
  </si>
  <si>
    <t>2031 - 2032</t>
  </si>
  <si>
    <t>2032 - 2033</t>
  </si>
  <si>
    <t>2033 - 2034</t>
  </si>
  <si>
    <t>2034 - 2035</t>
  </si>
  <si>
    <t>2035 - 2036</t>
  </si>
  <si>
    <t>2036 - 2037</t>
  </si>
  <si>
    <t>2037 - 2038</t>
  </si>
  <si>
    <t>2038 - 2039</t>
  </si>
  <si>
    <t>2039 - 2040</t>
  </si>
  <si>
    <t>Background</t>
  </si>
  <si>
    <t>Background worksheet containing data for dropdown lists</t>
  </si>
  <si>
    <t>Select Type</t>
  </si>
  <si>
    <t>A</t>
  </si>
  <si>
    <t>B</t>
  </si>
  <si>
    <t>Add additional locations</t>
  </si>
  <si>
    <t>Select Regional Airport</t>
  </si>
  <si>
    <t>2015 - 2016</t>
  </si>
  <si>
    <t>2016 - 2017</t>
  </si>
  <si>
    <t>2017 - 2018</t>
  </si>
  <si>
    <t>2018 - 2019</t>
  </si>
  <si>
    <t>2019 - 2020</t>
  </si>
  <si>
    <t>2020 - 2021</t>
  </si>
  <si>
    <t>2021 - 2022</t>
  </si>
  <si>
    <t>Data concerning emission factors is reported for each year under the Deparment for Business, Energy &amp; Industrial Strategy. Using the conversion factors: full set (for advanced users) for the appropriate year, the corresponding emission factors can be found on: https://www.gov.uk/government/collections/government-conversion-factors-for-company-reporting Please note that if, for example, calulations for the academic year 2015/2016 are made, emission factors for 2016 should be used, as a majority of the academic year falls within this year. 
Institutions can use the conversion factors to the left in combination with historic registery data to backfill student travel emissions starting from 2015/16 to present.</t>
  </si>
  <si>
    <t>Historic Conversion Factors</t>
  </si>
  <si>
    <t>Home Country</t>
  </si>
  <si>
    <t>Home Country:</t>
  </si>
  <si>
    <t>Select Home Country</t>
  </si>
  <si>
    <t>DO NOT DELETE</t>
  </si>
  <si>
    <t>Distance to Institution from country capital (km)</t>
  </si>
  <si>
    <t>UK Region</t>
  </si>
  <si>
    <t>Select UK Region</t>
  </si>
  <si>
    <t>International Region</t>
  </si>
  <si>
    <t>Select International Region</t>
  </si>
  <si>
    <t>Taxi</t>
  </si>
  <si>
    <t>Average local bus</t>
  </si>
  <si>
    <t>Regular Taxi</t>
  </si>
  <si>
    <t>Distance to Institution from capital (km)</t>
  </si>
  <si>
    <t>Local Bus</t>
  </si>
  <si>
    <t>C</t>
  </si>
  <si>
    <t>Total Carbon Emissions (tCO2e)</t>
  </si>
  <si>
    <t>Carbon Emissions (kgCO2e)</t>
  </si>
  <si>
    <t>Distance From Regional Airport to University (km):</t>
  </si>
  <si>
    <t>Nearest Regional Airport to Institution:</t>
  </si>
  <si>
    <t>Travel Method From Regional Airport to University - 50% Split 1:</t>
  </si>
  <si>
    <t>Travel Method From Regional Airport to University - 50% Split 2:</t>
  </si>
  <si>
    <t>Travel Method From Regional Airport to University - % Split Car:</t>
  </si>
  <si>
    <t>Travel Method From Regional Airport to University - % Split Rail:</t>
  </si>
  <si>
    <t>Travel Method From Regional Airport to University - % Split Coach:</t>
  </si>
  <si>
    <t>Travel Method From Regional Airport to University - % Split Local Bus:</t>
  </si>
  <si>
    <t>Travel Method From Regional Airport to University - % Split Taxi:</t>
  </si>
  <si>
    <t>D</t>
  </si>
  <si>
    <t>Estrid Jonsson, University of Aberdeen</t>
  </si>
  <si>
    <t>Congo (Peoples Republic of)</t>
  </si>
  <si>
    <t>French Guiana</t>
  </si>
  <si>
    <t>Anguilla</t>
  </si>
  <si>
    <t>Aruba</t>
  </si>
  <si>
    <t>Cook Islands</t>
  </si>
  <si>
    <t>Curacao</t>
  </si>
  <si>
    <t>French Polynesia</t>
  </si>
  <si>
    <t>Greenland</t>
  </si>
  <si>
    <t>Guam</t>
  </si>
  <si>
    <t>Montserrat</t>
  </si>
  <si>
    <t>Northern Mariana Islands</t>
  </si>
  <si>
    <t>Pitcairn Islands</t>
  </si>
  <si>
    <t>Saint Helena, Ascension, and Tristan da Cunha</t>
  </si>
  <si>
    <t>Tokelau</t>
  </si>
  <si>
    <t>Turks and Caicos Islands</t>
  </si>
  <si>
    <t>International Flight Calculation Methodology Type:</t>
  </si>
  <si>
    <t>Domestic Flight Calculation Methodology Type:</t>
  </si>
  <si>
    <t>London Heathrow</t>
  </si>
  <si>
    <t>London Gatwick</t>
  </si>
  <si>
    <t>Nearest Airport to Institution:</t>
  </si>
  <si>
    <t>Distance from Airport to University (km):</t>
  </si>
  <si>
    <t>Nearest Airport</t>
  </si>
  <si>
    <t>Select Nearest Airport</t>
  </si>
  <si>
    <t>Domestic Flight Calculation Methodology A - Unknown Final Land Travel Method</t>
  </si>
  <si>
    <t>Domestic Flight Calculation Methodology B - Known Final Land Travel Method</t>
  </si>
  <si>
    <t>International Calculation Methodology Type</t>
  </si>
  <si>
    <t>Domestic Calculation Methodology Type</t>
  </si>
  <si>
    <t>International Flight Calculation Methodology A - One Airport Location and Unknown Final Land Travel Method</t>
  </si>
  <si>
    <t>Flight Landing Location:</t>
  </si>
  <si>
    <t>Distance from Landing Location to University (km):</t>
  </si>
  <si>
    <t>Travel Method From Landing Location to University - % Split Car:</t>
  </si>
  <si>
    <t>Travel Method From Landing Location to University - 50% Split 1:</t>
  </si>
  <si>
    <t>Travel Method From Landing Location to University - 50% Split 2:</t>
  </si>
  <si>
    <t>Travel Method From Landing Location to University - % Split Rail:</t>
  </si>
  <si>
    <t>Travel Method From Landing Location to University - % Split Coach:</t>
  </si>
  <si>
    <t>Travel Method From Landing Location to University - % Split Local Bus:</t>
  </si>
  <si>
    <t>Travel Method From Landing Location to University - % Split Taxi:</t>
  </si>
  <si>
    <t>Travel Method From Airport to University - 50% Split 1:</t>
  </si>
  <si>
    <t>Travel Method From Airport to University - 50% Split 2:</t>
  </si>
  <si>
    <t>Travel Method From Airport to University - % Split Car:</t>
  </si>
  <si>
    <t>Travel Method From Airport to University - % Split Rail:</t>
  </si>
  <si>
    <t>Travel Method From Airport to University - % Split Coach:</t>
  </si>
  <si>
    <t>Travel Method From Airport to University - % Split Local Bus:</t>
  </si>
  <si>
    <t>Travel Method From Airport to University - % Split Taxi:</t>
  </si>
  <si>
    <t>International Flight Calculation Methodology C - Layover and Regional Airports and Unknown Final Travel Method</t>
  </si>
  <si>
    <t>International Flight Calculation Methodology D - Layover and Regional Airports and Known Final Travel Method</t>
  </si>
  <si>
    <t>Initial Flight Landing Location:</t>
  </si>
  <si>
    <t>Distance From Layover to Regional Airport (km):</t>
  </si>
  <si>
    <t>International Flight Calculation Methodology B - One Airport Location and Known Final Land Travel Method</t>
  </si>
  <si>
    <t>London City</t>
  </si>
  <si>
    <t>Layover Location:</t>
  </si>
  <si>
    <t>Distance from Layover Location to Regional Airport (km)</t>
  </si>
  <si>
    <t>Distance to layover location from country capital (km)</t>
  </si>
  <si>
    <t>Landing Airport</t>
  </si>
  <si>
    <t>Select Airport</t>
  </si>
  <si>
    <t xml:space="preserve">Data concerning emission factors is reported for each year under the Deparment for Business, Energy &amp; Industrial Strategy. Using the conversion factors: full set (for advanced users) for the appropriate year, the corresponding emission factors can be found on: https://www.gov.uk/government/collections/government-conversion-factors-for-company-reporting. 
Please note that if, for example, calculations for the academic year 2015/2016 are made, emission factors for 2016 should be used, as a majority of the academic year falls within this year. </t>
  </si>
  <si>
    <t>Institution Data</t>
  </si>
  <si>
    <t>Flight Methodologies</t>
  </si>
  <si>
    <t>Country and Student Data</t>
  </si>
  <si>
    <t>UK Country</t>
  </si>
  <si>
    <t>PBCCD Data Table</t>
  </si>
  <si>
    <t>Updated &amp; Reviewed By:</t>
  </si>
  <si>
    <t>Originally Developed By:</t>
  </si>
  <si>
    <t>The distance should be updated to reflect the distance from the capital city to the chosen flight layover location.</t>
  </si>
  <si>
    <t>Domestic and International Student Relocation Travel Emissions Calculator Tool</t>
  </si>
  <si>
    <t>Percent Split Between Travel Modes for Initial Leg of Journey</t>
  </si>
  <si>
    <r>
      <t xml:space="preserve">This workbook calculates the carbon emissions associated with the relocation activities of an Institution's student population. 
The tool is based upon the “Student Travel to Study Emissions Calculation Tool”, developed in Spring 2023 by Estrid Jonsson, a University of Aberdeen Net Zero Intern within the Estates &amp; Facilities Sustainability Team, as her internship project. Details on the original tool and Estrid's reserach can be found here:
https://www.sustainabilityexchange.ac.uk/calculating_international_student_travel_emissi 
Following engagement with the Higher Education Sector and EAUC Scotland, the University of Aberdeen has evolved the original tool to become the “Domestic and International Student Relocation Travel Emissions Calculator Tool”. Providing increased granularity, flexibility, and customisation as to align with reporting requirements, best practice, and to allow use by any institution.
Before attempting to use the tool please read the user guide which gives a detailed explanation of the calculation methodologies behind the tool and a step-by-step guide on how to use this calculation tool.
The </t>
    </r>
    <r>
      <rPr>
        <b/>
        <sz val="11"/>
        <color rgb="FF00B050"/>
        <rFont val="Calibri"/>
        <family val="2"/>
        <scheme val="minor"/>
      </rPr>
      <t>green</t>
    </r>
    <r>
      <rPr>
        <sz val="11"/>
        <color theme="1"/>
        <rFont val="Calibri"/>
        <family val="2"/>
        <scheme val="minor"/>
      </rPr>
      <t xml:space="preserve"> cells are open to editing for the user, </t>
    </r>
    <r>
      <rPr>
        <b/>
        <sz val="11"/>
        <color theme="7"/>
        <rFont val="Calibri"/>
        <family val="2"/>
        <scheme val="minor"/>
      </rPr>
      <t>yellow</t>
    </r>
    <r>
      <rPr>
        <sz val="11"/>
        <color theme="1"/>
        <rFont val="Calibri"/>
        <family val="2"/>
        <scheme val="minor"/>
      </rPr>
      <t xml:space="preserve"> cells contain helpful comments for the calulations. No other cells should be altered.
Please note that all data is anonymised in this workbook, and since no individual student can be identified, there are no GDPR concerns.
Additionally, it should be noted that the tool is pre-populated with the assumption that international students would fly into London before travelling onto their institution through domestic flights or land-based travel modes. The tool does allow this to be changed if required but the user will need to manually add country level distance data.
For technical queries, please contact Rose Lyne at rose.lyne@abdn.ac.uk and EAUC Scotland at scotland@eauc.org.uk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</si>
</sst>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0.0?????"/>
    <numFmt numFmtId="166" formatCode="??0.0????"/>
    <numFmt numFmtId="167" formatCode="_-[$€-2]* #,##0.00_-;\-[$€-2]* #,##0.00_-;_-[$€-2]* &quot;-&quot;??_-"/>
    <numFmt numFmtId="168" formatCode="[&gt;0.5]#,##0;[&lt;-0.5]\-#,##0;\-"/>
    <numFmt numFmtId="169" formatCode="_-* #,##0\ _F_-;\-* #,##0\ _F_-;_-* &quot;-&quot;\ _F_-;_-@_-"/>
    <numFmt numFmtId="170" formatCode="_-* #,##0.00\ _F_-;\-* #,##0.00\ _F_-;_-* &quot;-&quot;??\ _F_-;_-@_-"/>
    <numFmt numFmtId="171" formatCode="_-* #,##0\ &quot;F&quot;_-;\-* #,##0\ &quot;F&quot;_-;_-* &quot;-&quot;\ &quot;F&quot;_-;_-@_-"/>
    <numFmt numFmtId="172" formatCode="_-* #,##0.00\ &quot;F&quot;_-;\-* #,##0.00\ &quot;F&quot;_-;_-* &quot;-&quot;??\ &quot;F&quot;_-;_-@_-"/>
    <numFmt numFmtId="173" formatCode="###.0"/>
    <numFmt numFmtId="174" formatCode="0.000"/>
    <numFmt numFmtId="175" formatCode="##.0"/>
    <numFmt numFmtId="176" formatCode="#,###,##0"/>
    <numFmt numFmtId="177" formatCode="_-&quot;öS&quot;\ * #,##0_-;\-&quot;öS&quot;\ * #,##0_-;_-&quot;öS&quot;\ * &quot;-&quot;_-;_-@_-"/>
    <numFmt numFmtId="178" formatCode="_-&quot;öS&quot;\ * #,##0.00_-;\-&quot;öS&quot;\ * #,##0.00_-;_-&quot;öS&quot;\ * &quot;-&quot;??_-;_-@_-"/>
    <numFmt numFmtId="179" formatCode="0.000000"/>
  </numFmts>
  <fonts count="67" x14ac:knownFonts="1">
    <font>
      <sz val="11"/>
      <color theme="1"/>
      <name val="Calibri"/>
      <family val="2"/>
      <scheme val="minor"/>
    </font>
    <font>
      <sz val="11"/>
      <color theme="1"/>
      <name val="Calibri"/>
      <family val="2"/>
      <scheme val="minor"/>
    </font>
    <font>
      <b/>
      <sz val="12"/>
      <color theme="0"/>
      <name val="Calibri"/>
      <family val="2"/>
      <scheme val="minor"/>
    </font>
    <font>
      <sz val="12"/>
      <color theme="1"/>
      <name val="Calibri"/>
      <family val="2"/>
      <scheme val="minor"/>
    </font>
    <font>
      <b/>
      <sz val="12"/>
      <name val="Calibri"/>
      <family val="2"/>
      <scheme val="minor"/>
    </font>
    <font>
      <sz val="11"/>
      <color rgb="FF002060"/>
      <name val="Calibri"/>
      <family val="2"/>
      <scheme val="minor"/>
    </font>
    <font>
      <vertAlign val="subscript"/>
      <sz val="11"/>
      <color indexed="56"/>
      <name val="Calibri"/>
      <family val="2"/>
    </font>
    <font>
      <sz val="11"/>
      <color indexed="56"/>
      <name val="Calibri"/>
      <family val="2"/>
    </font>
    <font>
      <b/>
      <sz val="11"/>
      <color theme="0"/>
      <name val="Calibri"/>
      <family val="2"/>
      <scheme val="minor"/>
    </font>
    <font>
      <b/>
      <sz val="11"/>
      <color theme="1"/>
      <name val="Calibri"/>
      <family val="2"/>
      <scheme val="minor"/>
    </font>
    <font>
      <b/>
      <sz val="12"/>
      <color theme="1"/>
      <name val="Calibri"/>
      <family val="2"/>
      <scheme val="minor"/>
    </font>
    <font>
      <b/>
      <sz val="10"/>
      <color rgb="FF053D5F"/>
      <name val="Calibri"/>
      <family val="2"/>
      <scheme val="minor"/>
    </font>
    <font>
      <sz val="10"/>
      <color rgb="FF053D5F"/>
      <name val="Calibri"/>
      <family val="2"/>
      <scheme val="minor"/>
    </font>
    <font>
      <b/>
      <u/>
      <sz val="11"/>
      <color theme="1"/>
      <name val="Calibri"/>
      <family val="2"/>
      <scheme val="minor"/>
    </font>
    <font>
      <b/>
      <sz val="11"/>
      <name val="Calibri"/>
      <family val="2"/>
      <scheme val="minor"/>
    </font>
    <font>
      <sz val="11"/>
      <name val="Calibri"/>
      <family val="2"/>
      <scheme val="minor"/>
    </font>
    <font>
      <i/>
      <sz val="11"/>
      <color theme="1"/>
      <name val="Calibri"/>
      <family val="2"/>
      <scheme val="minor"/>
    </font>
    <font>
      <b/>
      <sz val="11"/>
      <color rgb="FF00B050"/>
      <name val="Calibri"/>
      <family val="2"/>
      <scheme val="minor"/>
    </font>
    <font>
      <u/>
      <sz val="11"/>
      <color theme="10"/>
      <name val="Calibri"/>
      <family val="2"/>
      <scheme val="minor"/>
    </font>
    <font>
      <sz val="8"/>
      <name val="Helv"/>
    </font>
    <font>
      <sz val="8"/>
      <name val="Arial"/>
      <family val="2"/>
    </font>
    <font>
      <sz val="12"/>
      <color indexed="52"/>
      <name val="Arial"/>
      <family val="2"/>
    </font>
    <font>
      <sz val="10"/>
      <name val="Arial Cyr"/>
      <charset val="204"/>
    </font>
    <font>
      <b/>
      <sz val="10"/>
      <color indexed="8"/>
      <name val="Arial"/>
      <family val="2"/>
    </font>
    <font>
      <b/>
      <sz val="9"/>
      <name val="Times New Roman"/>
      <family val="1"/>
    </font>
    <font>
      <b/>
      <sz val="12"/>
      <name val="Helv"/>
    </font>
    <font>
      <b/>
      <sz val="15"/>
      <color indexed="56"/>
      <name val="Arial"/>
      <family val="2"/>
    </font>
    <font>
      <i/>
      <sz val="12"/>
      <name val="Times New Roman"/>
      <family val="1"/>
    </font>
    <font>
      <b/>
      <sz val="13"/>
      <color indexed="56"/>
      <name val="Arial"/>
      <family val="2"/>
    </font>
    <font>
      <b/>
      <sz val="11"/>
      <color indexed="56"/>
      <name val="Arial"/>
      <family val="2"/>
    </font>
    <font>
      <sz val="12"/>
      <color indexed="20"/>
      <name val="Arial"/>
      <family val="2"/>
    </font>
    <font>
      <b/>
      <sz val="12"/>
      <color indexed="52"/>
      <name val="Arial"/>
      <family val="2"/>
    </font>
    <font>
      <sz val="12"/>
      <color indexed="10"/>
      <name val="Arial"/>
      <family val="2"/>
    </font>
    <font>
      <u/>
      <sz val="10"/>
      <color indexed="12"/>
      <name val="Arial"/>
      <family val="2"/>
    </font>
    <font>
      <sz val="14"/>
      <name val="Arial"/>
      <family val="2"/>
    </font>
    <font>
      <b/>
      <sz val="10"/>
      <color indexed="18"/>
      <name val="Arial"/>
      <family val="2"/>
    </font>
    <font>
      <sz val="10"/>
      <name val="Arial"/>
      <family val="2"/>
    </font>
    <font>
      <sz val="11"/>
      <color indexed="8"/>
      <name val="Arial"/>
      <family val="2"/>
    </font>
    <font>
      <sz val="10"/>
      <name val="Times New Roman"/>
      <family val="1"/>
    </font>
    <font>
      <b/>
      <sz val="12"/>
      <color indexed="8"/>
      <name val="Arial"/>
      <family val="2"/>
    </font>
    <font>
      <sz val="12"/>
      <color indexed="17"/>
      <name val="Arial"/>
      <family val="2"/>
    </font>
    <font>
      <b/>
      <sz val="18"/>
      <color indexed="56"/>
      <name val="Cambria"/>
      <family val="2"/>
    </font>
    <font>
      <b/>
      <sz val="14"/>
      <name val="Helv"/>
    </font>
    <font>
      <sz val="12"/>
      <color indexed="9"/>
      <name val="Arial"/>
      <family val="2"/>
    </font>
    <font>
      <i/>
      <sz val="12"/>
      <color indexed="23"/>
      <name val="Arial"/>
      <family val="2"/>
    </font>
    <font>
      <b/>
      <sz val="12"/>
      <color indexed="9"/>
      <name val="Arial"/>
      <family val="2"/>
    </font>
    <font>
      <b/>
      <sz val="12"/>
      <color indexed="63"/>
      <name val="Arial"/>
      <family val="2"/>
    </font>
    <font>
      <b/>
      <sz val="12"/>
      <color indexed="12"/>
      <name val="Arial"/>
      <family val="2"/>
    </font>
    <font>
      <sz val="12"/>
      <color indexed="8"/>
      <name val="Arial"/>
      <family val="2"/>
    </font>
    <font>
      <sz val="12"/>
      <color indexed="60"/>
      <name val="Arial"/>
      <family val="2"/>
    </font>
    <font>
      <sz val="9"/>
      <name val="Times New Roman"/>
      <family val="1"/>
    </font>
    <font>
      <sz val="12"/>
      <color indexed="62"/>
      <name val="Arial"/>
      <family val="2"/>
    </font>
    <font>
      <u/>
      <sz val="11"/>
      <color theme="10"/>
      <name val="Calibri"/>
      <family val="2"/>
    </font>
    <font>
      <u/>
      <sz val="10"/>
      <color theme="10"/>
      <name val="Arial"/>
      <family val="2"/>
    </font>
    <font>
      <sz val="10"/>
      <color theme="1"/>
      <name val="Arial"/>
      <family val="2"/>
    </font>
    <font>
      <sz val="11"/>
      <color theme="1"/>
      <name val="Arial"/>
      <family val="2"/>
    </font>
    <font>
      <b/>
      <sz val="22"/>
      <color theme="1"/>
      <name val="Calibri"/>
      <family val="2"/>
      <scheme val="minor"/>
    </font>
    <font>
      <b/>
      <vertAlign val="subscript"/>
      <sz val="11"/>
      <color theme="0"/>
      <name val="Calibri"/>
      <family val="2"/>
    </font>
    <font>
      <b/>
      <sz val="11"/>
      <color theme="0"/>
      <name val="Calibri"/>
      <family val="2"/>
    </font>
    <font>
      <b/>
      <u/>
      <sz val="16"/>
      <color theme="1"/>
      <name val="Calibri"/>
      <family val="2"/>
      <scheme val="minor"/>
    </font>
    <font>
      <sz val="12"/>
      <name val="Calibri"/>
      <family val="2"/>
      <scheme val="minor"/>
    </font>
    <font>
      <b/>
      <sz val="22"/>
      <name val="Calibri"/>
      <family val="2"/>
      <scheme val="minor"/>
    </font>
    <font>
      <b/>
      <i/>
      <sz val="12"/>
      <color theme="0"/>
      <name val="Calibri"/>
      <family val="2"/>
      <scheme val="minor"/>
    </font>
    <font>
      <i/>
      <sz val="12"/>
      <name val="Calibri"/>
      <family val="2"/>
      <scheme val="minor"/>
    </font>
    <font>
      <b/>
      <sz val="11"/>
      <color rgb="FF053D5F"/>
      <name val="Calibri"/>
      <family val="2"/>
      <scheme val="minor"/>
    </font>
    <font>
      <sz val="11"/>
      <color rgb="FF053D5F"/>
      <name val="Calibri"/>
      <family val="2"/>
      <scheme val="minor"/>
    </font>
    <font>
      <b/>
      <sz val="11"/>
      <color theme="7"/>
      <name val="Calibri"/>
      <family val="2"/>
      <scheme val="minor"/>
    </font>
  </fonts>
  <fills count="34">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D9D9D9"/>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27"/>
        <bgColor indexed="64"/>
      </patternFill>
    </fill>
    <fill>
      <patternFill patternType="solid">
        <fgColor indexed="31"/>
        <bgColor indexed="64"/>
      </patternFill>
    </fill>
    <fill>
      <patternFill patternType="solid">
        <fgColor indexed="47"/>
        <bgColor indexed="64"/>
      </patternFill>
    </fill>
    <fill>
      <patternFill patternType="solid">
        <fgColor indexed="45"/>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7"/>
        <bgColor indexed="64"/>
      </patternFill>
    </fill>
    <fill>
      <patternFill patternType="solid">
        <fgColor indexed="52"/>
        <bgColor indexed="64"/>
      </patternFill>
    </fill>
    <fill>
      <patternFill patternType="solid">
        <fgColor indexed="62"/>
        <bgColor indexed="64"/>
      </patternFill>
    </fill>
    <fill>
      <patternFill patternType="solid">
        <fgColor indexed="53"/>
        <bgColor indexed="64"/>
      </patternFill>
    </fill>
    <fill>
      <patternFill patternType="solid">
        <fgColor indexed="10"/>
        <bgColor indexed="64"/>
      </patternFill>
    </fill>
    <fill>
      <patternFill patternType="solid">
        <fgColor indexed="55"/>
        <bgColor indexed="64"/>
      </patternFill>
    </fill>
    <fill>
      <patternFill patternType="lightGray">
        <fgColor indexed="9"/>
      </patternFill>
    </fill>
    <fill>
      <patternFill patternType="gray0625">
        <fgColor indexed="9"/>
      </patternFill>
    </fill>
    <fill>
      <patternFill patternType="solid">
        <fgColor theme="9" tint="0.79998168889431442"/>
        <bgColor indexed="64"/>
      </patternFill>
    </fill>
    <fill>
      <patternFill patternType="solid">
        <fgColor theme="7" tint="0.79998168889431442"/>
        <bgColor indexed="64"/>
      </patternFill>
    </fill>
  </fills>
  <borders count="65">
    <border>
      <left/>
      <right/>
      <top/>
      <bottom/>
      <diagonal/>
    </border>
    <border>
      <left style="thin">
        <color rgb="FF053D5F"/>
      </left>
      <right style="thin">
        <color rgb="FF053D5F"/>
      </right>
      <top style="thin">
        <color rgb="FF053D5F"/>
      </top>
      <bottom style="thin">
        <color rgb="FF053D5F"/>
      </bottom>
      <diagonal/>
    </border>
    <border>
      <left style="thin">
        <color rgb="FF053D5F"/>
      </left>
      <right style="thin">
        <color rgb="FF053D5F"/>
      </right>
      <top style="thin">
        <color rgb="FF053D5F"/>
      </top>
      <bottom/>
      <diagonal/>
    </border>
    <border>
      <left style="thin">
        <color rgb="FF053D5F"/>
      </left>
      <right style="thin">
        <color rgb="FF053D5F"/>
      </right>
      <top/>
      <bottom/>
      <diagonal/>
    </border>
    <border>
      <left style="thin">
        <color rgb="FF053D5F"/>
      </left>
      <right style="thin">
        <color rgb="FF053D5F"/>
      </right>
      <top/>
      <bottom style="thin">
        <color rgb="FF053D5F"/>
      </bottom>
      <diagonal/>
    </border>
    <border>
      <left style="thin">
        <color rgb="FF053D5F"/>
      </left>
      <right/>
      <top style="thin">
        <color rgb="FF053D5F"/>
      </top>
      <bottom style="thin">
        <color rgb="FF053D5F"/>
      </bottom>
      <diagonal/>
    </border>
    <border>
      <left style="thin">
        <color indexed="64"/>
      </left>
      <right style="thin">
        <color indexed="64"/>
      </right>
      <top style="thin">
        <color indexed="64"/>
      </top>
      <bottom style="thin">
        <color indexed="64"/>
      </bottom>
      <diagonal/>
    </border>
    <border>
      <left/>
      <right style="thin">
        <color theme="2"/>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style="thin">
        <color indexed="64"/>
      </right>
      <top style="thin">
        <color indexed="64"/>
      </top>
      <bottom style="double">
        <color indexed="64"/>
      </bottom>
      <diagonal/>
    </border>
    <border>
      <left style="thin">
        <color theme="2"/>
      </left>
      <right/>
      <top/>
      <bottom style="thin">
        <color theme="2"/>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theme="1"/>
      </left>
      <right/>
      <top/>
      <bottom style="thin">
        <color theme="1"/>
      </bottom>
      <diagonal/>
    </border>
    <border>
      <left style="thin">
        <color rgb="FF053D5F"/>
      </left>
      <right/>
      <top style="thin">
        <color indexed="64"/>
      </top>
      <bottom style="thin">
        <color rgb="FF053D5F"/>
      </bottom>
      <diagonal/>
    </border>
    <border>
      <left/>
      <right/>
      <top style="thin">
        <color indexed="64"/>
      </top>
      <bottom style="thin">
        <color rgb="FF053D5F"/>
      </bottom>
      <diagonal/>
    </border>
    <border>
      <left/>
      <right style="thin">
        <color rgb="FF053D5F"/>
      </right>
      <top style="thin">
        <color indexed="64"/>
      </top>
      <bottom style="thin">
        <color rgb="FF053D5F"/>
      </bottom>
      <diagonal/>
    </border>
    <border>
      <left style="thin">
        <color indexed="64"/>
      </left>
      <right style="thin">
        <color rgb="FF053D5F"/>
      </right>
      <top style="thin">
        <color rgb="FF053D5F"/>
      </top>
      <bottom style="thin">
        <color rgb="FF053D5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002060"/>
      </left>
      <right style="thin">
        <color rgb="FF002060"/>
      </right>
      <top style="thin">
        <color rgb="FF002060"/>
      </top>
      <bottom style="thin">
        <color rgb="FF002060"/>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thin">
        <color theme="1"/>
      </left>
      <right style="thin">
        <color theme="1"/>
      </right>
      <top style="thin">
        <color theme="1"/>
      </top>
      <bottom/>
      <diagonal/>
    </border>
    <border>
      <left style="thin">
        <color rgb="FF002060"/>
      </left>
      <right style="thin">
        <color rgb="FF002060"/>
      </right>
      <top style="thin">
        <color rgb="FF002060"/>
      </top>
      <bottom style="double">
        <color indexed="64"/>
      </bottom>
      <diagonal/>
    </border>
    <border>
      <left style="thin">
        <color indexed="64"/>
      </left>
      <right style="thin">
        <color indexed="64"/>
      </right>
      <top/>
      <bottom style="double">
        <color indexed="64"/>
      </bottom>
      <diagonal/>
    </border>
    <border>
      <left style="thin">
        <color theme="1"/>
      </left>
      <right style="thin">
        <color theme="1"/>
      </right>
      <top style="thin">
        <color theme="1"/>
      </top>
      <bottom style="double">
        <color indexed="64"/>
      </bottom>
      <diagonal/>
    </border>
    <border>
      <left style="thin">
        <color theme="1"/>
      </left>
      <right/>
      <top style="thin">
        <color theme="1"/>
      </top>
      <bottom style="double">
        <color indexed="64"/>
      </bottom>
      <diagonal/>
    </border>
    <border>
      <left style="thin">
        <color rgb="FF002060"/>
      </left>
      <right style="thin">
        <color rgb="FF002060"/>
      </right>
      <top/>
      <bottom style="thin">
        <color rgb="FF002060"/>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2"/>
      </left>
      <right style="thin">
        <color theme="2"/>
      </right>
      <top/>
      <bottom/>
      <diagonal/>
    </border>
    <border>
      <left style="thin">
        <color theme="2"/>
      </left>
      <right/>
      <top/>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bottom style="thin">
        <color theme="0" tint="-0.499984740745262"/>
      </bottom>
      <diagonal/>
    </border>
  </borders>
  <cellStyleXfs count="285">
    <xf numFmtId="0" fontId="0" fillId="0" borderId="0"/>
    <xf numFmtId="0" fontId="1" fillId="0" borderId="0"/>
    <xf numFmtId="0" fontId="36" fillId="0" borderId="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22" fillId="0" borderId="0" applyNumberFormat="0" applyFont="0" applyFill="0" applyBorder="0" applyProtection="0">
      <alignment horizontal="left" vertical="center" indent="5"/>
    </xf>
    <xf numFmtId="0" fontId="43" fillId="21"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4" fontId="50" fillId="8" borderId="6">
      <alignment horizontal="right" vertical="center"/>
    </xf>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4" fontId="24" fillId="0" borderId="12" applyFill="0" applyBorder="0" applyProtection="0">
      <alignment horizontal="right" vertical="center"/>
    </xf>
    <xf numFmtId="0" fontId="31" fillId="17" borderId="29" applyNumberFormat="0" applyAlignment="0" applyProtection="0"/>
    <xf numFmtId="0" fontId="31" fillId="17" borderId="29" applyNumberFormat="0" applyAlignment="0" applyProtection="0"/>
    <xf numFmtId="0" fontId="31" fillId="17" borderId="29" applyNumberFormat="0" applyAlignment="0" applyProtection="0"/>
    <xf numFmtId="0" fontId="31" fillId="17" borderId="29" applyNumberFormat="0" applyAlignment="0" applyProtection="0"/>
    <xf numFmtId="0" fontId="31" fillId="17" borderId="29" applyNumberFormat="0" applyAlignment="0" applyProtection="0"/>
    <xf numFmtId="0" fontId="31" fillId="17" borderId="29" applyNumberFormat="0" applyAlignment="0" applyProtection="0"/>
    <xf numFmtId="0" fontId="31" fillId="17" borderId="29" applyNumberFormat="0" applyAlignment="0" applyProtection="0"/>
    <xf numFmtId="0" fontId="31" fillId="17" borderId="29" applyNumberFormat="0" applyAlignment="0" applyProtection="0"/>
    <xf numFmtId="0" fontId="31" fillId="17" borderId="29" applyNumberFormat="0" applyAlignment="0" applyProtection="0"/>
    <xf numFmtId="0" fontId="31" fillId="17" borderId="29" applyNumberFormat="0" applyAlignment="0" applyProtection="0"/>
    <xf numFmtId="0" fontId="31" fillId="17" borderId="29" applyNumberFormat="0" applyAlignment="0" applyProtection="0"/>
    <xf numFmtId="0" fontId="31" fillId="17" borderId="29" applyNumberFormat="0" applyAlignment="0" applyProtection="0"/>
    <xf numFmtId="0" fontId="45" fillId="29" borderId="30" applyNumberFormat="0" applyAlignment="0" applyProtection="0"/>
    <xf numFmtId="0" fontId="45" fillId="29" borderId="30" applyNumberFormat="0" applyAlignment="0" applyProtection="0"/>
    <xf numFmtId="0" fontId="45" fillId="29" borderId="30" applyNumberFormat="0" applyAlignment="0" applyProtection="0"/>
    <xf numFmtId="0" fontId="45" fillId="29" borderId="30" applyNumberFormat="0" applyAlignment="0" applyProtection="0"/>
    <xf numFmtId="43" fontId="1"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0" fontId="36" fillId="19" borderId="0" applyNumberFormat="0" applyFont="0" applyBorder="0" applyAlignment="0"/>
    <xf numFmtId="41" fontId="36" fillId="0" borderId="0" applyFont="0" applyFill="0" applyBorder="0" applyAlignment="0" applyProtection="0">
      <alignment wrapText="1"/>
    </xf>
    <xf numFmtId="43" fontId="36" fillId="0" borderId="0" applyFont="0" applyFill="0" applyBorder="0" applyAlignment="0" applyProtection="0">
      <alignment wrapText="1"/>
    </xf>
    <xf numFmtId="167" fontId="36" fillId="0" borderId="0" applyFont="0" applyFill="0" applyBorder="0" applyAlignment="0" applyProtection="0"/>
    <xf numFmtId="167" fontId="36" fillId="0" borderId="0" applyFont="0" applyFill="0" applyBorder="0" applyAlignment="0" applyProtection="0"/>
    <xf numFmtId="0" fontId="44" fillId="0" borderId="0" applyNumberFormat="0" applyFill="0" applyBorder="0" applyAlignment="0" applyProtection="0"/>
    <xf numFmtId="0" fontId="40" fillId="12" borderId="0" applyNumberFormat="0" applyBorder="0" applyAlignment="0" applyProtection="0"/>
    <xf numFmtId="0" fontId="40" fillId="12" borderId="0" applyNumberFormat="0" applyBorder="0" applyAlignment="0" applyProtection="0"/>
    <xf numFmtId="0" fontId="40" fillId="12" borderId="0" applyNumberFormat="0" applyBorder="0" applyAlignment="0" applyProtection="0"/>
    <xf numFmtId="0" fontId="40" fillId="12" borderId="0" applyNumberFormat="0" applyBorder="0" applyAlignment="0" applyProtection="0"/>
    <xf numFmtId="168" fontId="34" fillId="0" borderId="0">
      <alignment horizontal="left" vertical="center"/>
    </xf>
    <xf numFmtId="0" fontId="26" fillId="0" borderId="31" applyNumberFormat="0" applyFill="0" applyAlignment="0" applyProtection="0"/>
    <xf numFmtId="0" fontId="28" fillId="0" borderId="32" applyNumberFormat="0" applyFill="0" applyAlignment="0" applyProtection="0"/>
    <xf numFmtId="0" fontId="29" fillId="0" borderId="33" applyNumberFormat="0" applyFill="0" applyAlignment="0" applyProtection="0"/>
    <xf numFmtId="0" fontId="29" fillId="0" borderId="0" applyNumberFormat="0" applyFill="0" applyBorder="0" applyAlignment="0" applyProtection="0"/>
    <xf numFmtId="0" fontId="5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18" fillId="0" borderId="0" applyNumberFormat="0" applyFill="0" applyBorder="0" applyAlignment="0" applyProtection="0"/>
    <xf numFmtId="0" fontId="51" fillId="10" borderId="29" applyNumberFormat="0" applyAlignment="0" applyProtection="0"/>
    <xf numFmtId="0" fontId="51" fillId="10" borderId="29" applyNumberFormat="0" applyAlignment="0" applyProtection="0"/>
    <xf numFmtId="0" fontId="51" fillId="10" borderId="29" applyNumberFormat="0" applyAlignment="0" applyProtection="0"/>
    <xf numFmtId="0" fontId="51" fillId="10" borderId="29" applyNumberFormat="0" applyAlignment="0" applyProtection="0"/>
    <xf numFmtId="0" fontId="51" fillId="10" borderId="29" applyNumberFormat="0" applyAlignment="0" applyProtection="0"/>
    <xf numFmtId="0" fontId="51" fillId="10" borderId="29" applyNumberFormat="0" applyAlignment="0" applyProtection="0"/>
    <xf numFmtId="0" fontId="51" fillId="10" borderId="29" applyNumberFormat="0" applyAlignment="0" applyProtection="0"/>
    <xf numFmtId="0" fontId="51" fillId="10" borderId="29" applyNumberFormat="0" applyAlignment="0" applyProtection="0"/>
    <xf numFmtId="0" fontId="51" fillId="10" borderId="29" applyNumberFormat="0" applyAlignment="0" applyProtection="0"/>
    <xf numFmtId="0" fontId="51" fillId="10" borderId="29" applyNumberFormat="0" applyAlignment="0" applyProtection="0"/>
    <xf numFmtId="0" fontId="51" fillId="10" borderId="29" applyNumberFormat="0" applyAlignment="0" applyProtection="0"/>
    <xf numFmtId="0" fontId="51" fillId="10" borderId="29" applyNumberFormat="0" applyAlignment="0" applyProtection="0"/>
    <xf numFmtId="4" fontId="50" fillId="0" borderId="34">
      <alignment horizontal="right" vertical="center"/>
    </xf>
    <xf numFmtId="0" fontId="21" fillId="0" borderId="35" applyNumberFormat="0" applyFill="0" applyAlignment="0" applyProtection="0"/>
    <xf numFmtId="0" fontId="36" fillId="10" borderId="0" applyNumberFormat="0" applyFont="0" applyBorder="0" applyAlignment="0"/>
    <xf numFmtId="169" fontId="36" fillId="0" borderId="0" applyFont="0" applyFill="0" applyBorder="0" applyAlignment="0" applyProtection="0"/>
    <xf numFmtId="170" fontId="36" fillId="0" borderId="0" applyFont="0" applyFill="0" applyBorder="0" applyAlignment="0" applyProtection="0"/>
    <xf numFmtId="171" fontId="36" fillId="0" borderId="0" applyFont="0" applyFill="0" applyBorder="0" applyAlignment="0" applyProtection="0"/>
    <xf numFmtId="172" fontId="36" fillId="0" borderId="0" applyFont="0" applyFill="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36" fillId="0" borderId="0"/>
    <xf numFmtId="0" fontId="36"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54" fillId="0" borderId="0"/>
    <xf numFmtId="0" fontId="1" fillId="0" borderId="0"/>
    <xf numFmtId="0" fontId="36" fillId="0" borderId="0"/>
    <xf numFmtId="0" fontId="36" fillId="0" borderId="0"/>
    <xf numFmtId="0" fontId="36" fillId="0" borderId="0"/>
    <xf numFmtId="0" fontId="1" fillId="0" borderId="0"/>
    <xf numFmtId="0" fontId="54" fillId="0" borderId="0"/>
    <xf numFmtId="0" fontId="54" fillId="0" borderId="0"/>
    <xf numFmtId="0" fontId="55" fillId="0" borderId="0"/>
    <xf numFmtId="0" fontId="55" fillId="0" borderId="0"/>
    <xf numFmtId="0" fontId="55" fillId="0" borderId="0"/>
    <xf numFmtId="0" fontId="36" fillId="0" borderId="0"/>
    <xf numFmtId="0" fontId="55" fillId="0" borderId="0"/>
    <xf numFmtId="0" fontId="1" fillId="0" borderId="0"/>
    <xf numFmtId="0" fontId="1" fillId="0" borderId="0"/>
    <xf numFmtId="0" fontId="1" fillId="0" borderId="0"/>
    <xf numFmtId="0" fontId="1" fillId="0" borderId="0"/>
    <xf numFmtId="0" fontId="1" fillId="0" borderId="0"/>
    <xf numFmtId="0" fontId="1" fillId="0" borderId="0"/>
    <xf numFmtId="0" fontId="55" fillId="0" borderId="0"/>
    <xf numFmtId="0" fontId="55" fillId="0" borderId="0"/>
    <xf numFmtId="0" fontId="55" fillId="0" borderId="0"/>
    <xf numFmtId="0" fontId="55" fillId="0" borderId="0"/>
    <xf numFmtId="0" fontId="36" fillId="0" borderId="0"/>
    <xf numFmtId="0" fontId="22" fillId="29" borderId="0" applyNumberFormat="0" applyFont="0" applyBorder="0" applyAlignment="0" applyProtection="0"/>
    <xf numFmtId="0" fontId="48" fillId="13" borderId="36" applyNumberFormat="0" applyFont="0" applyAlignment="0" applyProtection="0"/>
    <xf numFmtId="0" fontId="48" fillId="13" borderId="36" applyNumberFormat="0" applyFont="0" applyAlignment="0" applyProtection="0"/>
    <xf numFmtId="0" fontId="48" fillId="13" borderId="36" applyNumberFormat="0" applyFont="0" applyAlignment="0" applyProtection="0"/>
    <xf numFmtId="0" fontId="48" fillId="13" borderId="36" applyNumberFormat="0" applyFont="0" applyAlignment="0" applyProtection="0"/>
    <xf numFmtId="0" fontId="48" fillId="13" borderId="36" applyNumberFormat="0" applyFont="0" applyAlignment="0" applyProtection="0"/>
    <xf numFmtId="0" fontId="48" fillId="13" borderId="36" applyNumberFormat="0" applyFont="0" applyAlignment="0" applyProtection="0"/>
    <xf numFmtId="0" fontId="48" fillId="13" borderId="36" applyNumberFormat="0" applyFont="0" applyAlignment="0" applyProtection="0"/>
    <xf numFmtId="0" fontId="48" fillId="13" borderId="36" applyNumberFormat="0" applyFont="0" applyAlignment="0" applyProtection="0"/>
    <xf numFmtId="0" fontId="46" fillId="17" borderId="37" applyNumberFormat="0" applyAlignment="0" applyProtection="0"/>
    <xf numFmtId="0" fontId="46" fillId="17" borderId="37" applyNumberFormat="0" applyAlignment="0" applyProtection="0"/>
    <xf numFmtId="0" fontId="46" fillId="17" borderId="37" applyNumberFormat="0" applyAlignment="0" applyProtection="0"/>
    <xf numFmtId="0" fontId="46" fillId="17" borderId="37" applyNumberFormat="0" applyAlignment="0" applyProtection="0"/>
    <xf numFmtId="0" fontId="46" fillId="17" borderId="37" applyNumberFormat="0" applyAlignment="0" applyProtection="0"/>
    <xf numFmtId="0" fontId="46" fillId="17" borderId="37" applyNumberFormat="0" applyAlignment="0" applyProtection="0"/>
    <xf numFmtId="0" fontId="46" fillId="17" borderId="37" applyNumberFormat="0" applyAlignment="0" applyProtection="0"/>
    <xf numFmtId="0" fontId="46" fillId="17" borderId="37" applyNumberFormat="0" applyAlignment="0" applyProtection="0"/>
    <xf numFmtId="9" fontId="3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6" fillId="0" borderId="0" applyFont="0" applyFill="0" applyBorder="0" applyAlignment="0" applyProtection="0"/>
    <xf numFmtId="9" fontId="54" fillId="0" borderId="0" applyFont="0" applyFill="0" applyBorder="0" applyAlignment="0" applyProtection="0"/>
    <xf numFmtId="9" fontId="36"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13" fontId="36" fillId="0" borderId="0" applyFont="0" applyFill="0" applyProtection="0"/>
    <xf numFmtId="9" fontId="55" fillId="0" borderId="0" applyFont="0" applyFill="0" applyBorder="0" applyAlignment="0" applyProtection="0"/>
    <xf numFmtId="168" fontId="38" fillId="0" borderId="0" applyFill="0" applyBorder="0" applyAlignment="0" applyProtection="0"/>
    <xf numFmtId="0" fontId="36" fillId="0" borderId="0"/>
    <xf numFmtId="0" fontId="36" fillId="0" borderId="0"/>
    <xf numFmtId="0" fontId="50" fillId="29" borderId="6"/>
    <xf numFmtId="0" fontId="50" fillId="29" borderId="6"/>
    <xf numFmtId="0" fontId="50" fillId="29" borderId="6"/>
    <xf numFmtId="0" fontId="27" fillId="0" borderId="0"/>
    <xf numFmtId="0" fontId="19" fillId="0" borderId="0">
      <alignment horizontal="right"/>
    </xf>
    <xf numFmtId="0" fontId="19" fillId="0" borderId="0">
      <alignment horizontal="left"/>
    </xf>
    <xf numFmtId="0" fontId="20" fillId="0" borderId="0"/>
    <xf numFmtId="173" fontId="36" fillId="0" borderId="0" applyFont="0" applyFill="0" applyBorder="0" applyAlignment="0" applyProtection="0">
      <alignment horizontal="left"/>
    </xf>
    <xf numFmtId="173" fontId="36" fillId="0" borderId="0" applyFont="0" applyFill="0" applyBorder="0" applyAlignment="0" applyProtection="0">
      <alignment horizontal="left"/>
    </xf>
    <xf numFmtId="174" fontId="36" fillId="0" borderId="0" applyFont="0" applyFill="0" applyBorder="0" applyAlignment="0" applyProtection="0">
      <alignment horizontal="left"/>
    </xf>
    <xf numFmtId="174" fontId="36" fillId="0" borderId="0" applyFont="0" applyFill="0" applyBorder="0" applyAlignment="0" applyProtection="0">
      <alignment horizontal="left"/>
    </xf>
    <xf numFmtId="175" fontId="36" fillId="0" borderId="0" applyFont="0" applyFill="0" applyBorder="0" applyAlignment="0" applyProtection="0">
      <alignment horizontal="left"/>
    </xf>
    <xf numFmtId="175" fontId="36" fillId="0" borderId="0" applyFont="0" applyFill="0" applyBorder="0" applyAlignment="0" applyProtection="0">
      <alignment horizontal="left"/>
    </xf>
    <xf numFmtId="49" fontId="36" fillId="0" borderId="0" applyFill="0" applyBorder="0" applyProtection="0">
      <alignment horizontal="left"/>
    </xf>
    <xf numFmtId="49" fontId="36" fillId="0" borderId="0" applyFill="0" applyBorder="0" applyProtection="0">
      <alignment horizontal="left"/>
    </xf>
    <xf numFmtId="173" fontId="36" fillId="0" borderId="0" applyFont="0" applyFill="0" applyBorder="0" applyAlignment="0" applyProtection="0">
      <alignment horizontal="left"/>
    </xf>
    <xf numFmtId="173" fontId="36" fillId="0" borderId="0" applyFont="0" applyFill="0" applyBorder="0" applyAlignment="0" applyProtection="0">
      <alignment horizontal="left"/>
    </xf>
    <xf numFmtId="174" fontId="36" fillId="0" borderId="0" applyFont="0" applyFill="0" applyBorder="0" applyAlignment="0" applyProtection="0">
      <alignment horizontal="left"/>
    </xf>
    <xf numFmtId="174" fontId="36" fillId="0" borderId="0" applyFont="0" applyFill="0" applyBorder="0" applyAlignment="0" applyProtection="0">
      <alignment horizontal="left"/>
    </xf>
    <xf numFmtId="175" fontId="36" fillId="0" borderId="0" applyFont="0" applyFill="0" applyBorder="0" applyAlignment="0" applyProtection="0">
      <alignment horizontal="left"/>
    </xf>
    <xf numFmtId="175" fontId="36" fillId="0" borderId="0" applyFont="0" applyFill="0" applyBorder="0" applyAlignment="0" applyProtection="0">
      <alignment horizontal="left"/>
    </xf>
    <xf numFmtId="49" fontId="36" fillId="0" borderId="0" applyFill="0" applyBorder="0" applyProtection="0">
      <alignment horizontal="left"/>
    </xf>
    <xf numFmtId="49" fontId="36" fillId="0" borderId="0" applyFill="0" applyBorder="0" applyProtection="0">
      <alignment horizontal="left"/>
    </xf>
    <xf numFmtId="0" fontId="41" fillId="0" borderId="0" applyNumberFormat="0" applyFill="0" applyBorder="0" applyAlignment="0" applyProtection="0"/>
    <xf numFmtId="0" fontId="42" fillId="0" borderId="0">
      <alignment horizontal="left" vertical="top"/>
    </xf>
    <xf numFmtId="0" fontId="25" fillId="0" borderId="0">
      <alignment horizontal="left"/>
    </xf>
    <xf numFmtId="176" fontId="35" fillId="30" borderId="0" applyNumberFormat="0" applyBorder="0">
      <protection locked="0"/>
    </xf>
    <xf numFmtId="0" fontId="39" fillId="0" borderId="38" applyNumberFormat="0" applyFill="0" applyAlignment="0" applyProtection="0"/>
    <xf numFmtId="0" fontId="39" fillId="0" borderId="38" applyNumberFormat="0" applyFill="0" applyAlignment="0" applyProtection="0"/>
    <xf numFmtId="176" fontId="23" fillId="31" borderId="0" applyNumberFormat="0" applyBorder="0">
      <protection locked="0"/>
    </xf>
    <xf numFmtId="41" fontId="36" fillId="0" borderId="0" applyFont="0" applyFill="0" applyBorder="0" applyAlignment="0" applyProtection="0"/>
    <xf numFmtId="43" fontId="36" fillId="0" borderId="0" applyFont="0" applyFill="0" applyBorder="0" applyAlignment="0" applyProtection="0"/>
    <xf numFmtId="42" fontId="36" fillId="0" borderId="0" applyFont="0" applyFill="0" applyBorder="0" applyAlignment="0" applyProtection="0"/>
    <xf numFmtId="44" fontId="36" fillId="0" borderId="0" applyFont="0" applyFill="0" applyBorder="0" applyAlignment="0" applyProtection="0"/>
    <xf numFmtId="177" fontId="38" fillId="0" borderId="0" applyFont="0" applyFill="0" applyBorder="0" applyAlignment="0" applyProtection="0"/>
    <xf numFmtId="178" fontId="38" fillId="0" borderId="0" applyFont="0" applyFill="0" applyBorder="0" applyAlignment="0" applyProtection="0"/>
    <xf numFmtId="0" fontId="32" fillId="0" borderId="0" applyNumberFormat="0" applyFill="0" applyBorder="0" applyAlignment="0" applyProtection="0"/>
    <xf numFmtId="0" fontId="47" fillId="19" borderId="0">
      <alignment horizontal="left" vertical="center" indent="1"/>
    </xf>
    <xf numFmtId="4" fontId="50" fillId="0" borderId="0"/>
    <xf numFmtId="9" fontId="1" fillId="0" borderId="0" applyFont="0" applyFill="0" applyBorder="0" applyAlignment="0" applyProtection="0"/>
  </cellStyleXfs>
  <cellXfs count="276">
    <xf numFmtId="0" fontId="0" fillId="0" borderId="0" xfId="0"/>
    <xf numFmtId="0" fontId="5" fillId="3" borderId="0" xfId="0" applyFont="1" applyFill="1" applyAlignment="1">
      <alignment horizontal="left" wrapText="1"/>
    </xf>
    <xf numFmtId="0" fontId="5" fillId="0" borderId="1" xfId="0" applyFont="1" applyBorder="1" applyAlignment="1">
      <alignment horizontal="left" wrapText="1"/>
    </xf>
    <xf numFmtId="0" fontId="5" fillId="4" borderId="1" xfId="0" applyFont="1" applyFill="1" applyBorder="1" applyAlignment="1">
      <alignment horizontal="left" wrapText="1"/>
    </xf>
    <xf numFmtId="0" fontId="5" fillId="3" borderId="0" xfId="0" applyFont="1" applyFill="1"/>
    <xf numFmtId="0" fontId="5" fillId="0" borderId="1" xfId="0" applyFont="1" applyBorder="1"/>
    <xf numFmtId="0" fontId="5" fillId="4" borderId="1" xfId="0" applyFont="1" applyFill="1" applyBorder="1"/>
    <xf numFmtId="0" fontId="9" fillId="0" borderId="0" xfId="0" applyFont="1"/>
    <xf numFmtId="0" fontId="0" fillId="2" borderId="0" xfId="0" applyFill="1"/>
    <xf numFmtId="0" fontId="15" fillId="2" borderId="0" xfId="0" applyFont="1" applyFill="1"/>
    <xf numFmtId="0" fontId="0" fillId="3" borderId="0" xfId="0" applyFill="1"/>
    <xf numFmtId="4" fontId="0" fillId="0" borderId="0" xfId="0" applyNumberFormat="1"/>
    <xf numFmtId="0" fontId="0" fillId="0" borderId="0" xfId="0" applyAlignment="1">
      <alignment vertical="top" wrapText="1"/>
    </xf>
    <xf numFmtId="0" fontId="5" fillId="0" borderId="0" xfId="0" applyFont="1" applyAlignment="1">
      <alignment vertical="center"/>
    </xf>
    <xf numFmtId="0" fontId="5" fillId="4" borderId="5" xfId="0" applyFont="1" applyFill="1" applyBorder="1" applyAlignment="1">
      <alignment horizontal="left" wrapText="1"/>
    </xf>
    <xf numFmtId="0" fontId="5" fillId="0" borderId="0" xfId="0" applyFont="1"/>
    <xf numFmtId="166" fontId="5" fillId="0" borderId="0" xfId="0" applyNumberFormat="1" applyFont="1" applyAlignment="1">
      <alignment horizontal="center"/>
    </xf>
    <xf numFmtId="165" fontId="5" fillId="0" borderId="0" xfId="0" applyNumberFormat="1" applyFont="1" applyAlignment="1">
      <alignment horizontal="center"/>
    </xf>
    <xf numFmtId="165" fontId="5" fillId="5" borderId="1" xfId="0" applyNumberFormat="1" applyFont="1" applyFill="1" applyBorder="1" applyAlignment="1">
      <alignment horizontal="center" wrapText="1"/>
    </xf>
    <xf numFmtId="166" fontId="5" fillId="5" borderId="1" xfId="0" applyNumberFormat="1" applyFont="1" applyFill="1" applyBorder="1" applyAlignment="1">
      <alignment horizontal="center"/>
    </xf>
    <xf numFmtId="165" fontId="5" fillId="5" borderId="1" xfId="0" applyNumberFormat="1" applyFont="1" applyFill="1" applyBorder="1" applyAlignment="1">
      <alignment horizontal="center" vertical="center"/>
    </xf>
    <xf numFmtId="0" fontId="15" fillId="5" borderId="6" xfId="0" applyFont="1" applyFill="1" applyBorder="1"/>
    <xf numFmtId="0" fontId="15" fillId="3" borderId="0" xfId="0" applyFont="1" applyFill="1"/>
    <xf numFmtId="0" fontId="0" fillId="3" borderId="0" xfId="0" applyFill="1" applyAlignment="1">
      <alignment horizontal="left"/>
    </xf>
    <xf numFmtId="0" fontId="5" fillId="0" borderId="5" xfId="0" applyFont="1" applyBorder="1"/>
    <xf numFmtId="0" fontId="15" fillId="5" borderId="12" xfId="0" applyFont="1" applyFill="1" applyBorder="1"/>
    <xf numFmtId="165" fontId="5" fillId="5" borderId="28" xfId="0" applyNumberFormat="1" applyFont="1" applyFill="1" applyBorder="1" applyAlignment="1">
      <alignment horizontal="center" wrapText="1"/>
    </xf>
    <xf numFmtId="165" fontId="5" fillId="5" borderId="1" xfId="0" applyNumberFormat="1" applyFont="1" applyFill="1" applyBorder="1" applyAlignment="1">
      <alignment horizontal="center"/>
    </xf>
    <xf numFmtId="0" fontId="9" fillId="3" borderId="0" xfId="0" applyFont="1" applyFill="1" applyAlignment="1">
      <alignment horizontal="right"/>
    </xf>
    <xf numFmtId="0" fontId="0" fillId="0" borderId="0" xfId="0" applyAlignment="1">
      <alignment horizontal="center" vertical="center"/>
    </xf>
    <xf numFmtId="4" fontId="0" fillId="0" borderId="0" xfId="0" applyNumberFormat="1" applyAlignment="1">
      <alignment horizontal="center" vertical="center"/>
    </xf>
    <xf numFmtId="0" fontId="56" fillId="0" borderId="0" xfId="0" applyFont="1" applyAlignment="1">
      <alignment horizontal="left" vertical="center"/>
    </xf>
    <xf numFmtId="0" fontId="13" fillId="3" borderId="0" xfId="0" applyFont="1" applyFill="1" applyAlignment="1">
      <alignment horizontal="center"/>
    </xf>
    <xf numFmtId="0" fontId="0" fillId="32" borderId="0" xfId="0" applyFill="1" applyAlignment="1">
      <alignment horizontal="center" vertical="center"/>
    </xf>
    <xf numFmtId="164" fontId="12" fillId="3" borderId="0" xfId="0" applyNumberFormat="1" applyFont="1" applyFill="1" applyAlignment="1">
      <alignment horizontal="left"/>
    </xf>
    <xf numFmtId="0" fontId="11" fillId="3" borderId="0" xfId="0" applyFont="1" applyFill="1" applyAlignment="1">
      <alignment horizontal="left" vertical="center"/>
    </xf>
    <xf numFmtId="14" fontId="12" fillId="3" borderId="0" xfId="0" applyNumberFormat="1" applyFont="1" applyFill="1" applyAlignment="1">
      <alignment horizontal="left" vertical="top"/>
    </xf>
    <xf numFmtId="0" fontId="0" fillId="3" borderId="43" xfId="0" applyFill="1" applyBorder="1" applyAlignment="1">
      <alignment horizontal="left"/>
    </xf>
    <xf numFmtId="0" fontId="0" fillId="3" borderId="44" xfId="0" applyFill="1" applyBorder="1" applyAlignment="1">
      <alignment horizontal="left"/>
    </xf>
    <xf numFmtId="0" fontId="0" fillId="3" borderId="43" xfId="0" applyFill="1" applyBorder="1"/>
    <xf numFmtId="0" fontId="0" fillId="3" borderId="44" xfId="0" applyFill="1" applyBorder="1"/>
    <xf numFmtId="0" fontId="0" fillId="3" borderId="45" xfId="0" applyFill="1" applyBorder="1"/>
    <xf numFmtId="0" fontId="0" fillId="3" borderId="46" xfId="0" applyFill="1" applyBorder="1"/>
    <xf numFmtId="0" fontId="0" fillId="3" borderId="47" xfId="0" applyFill="1" applyBorder="1"/>
    <xf numFmtId="0" fontId="0" fillId="3" borderId="0" xfId="0" applyFill="1" applyAlignment="1">
      <alignment horizontal="center" vertical="center"/>
    </xf>
    <xf numFmtId="4" fontId="0" fillId="3" borderId="0" xfId="0" applyNumberFormat="1" applyFill="1" applyAlignment="1">
      <alignment horizontal="center" vertical="center"/>
    </xf>
    <xf numFmtId="0" fontId="9" fillId="0" borderId="0" xfId="0" applyFont="1" applyAlignment="1">
      <alignment horizontal="right" vertical="center" wrapText="1"/>
    </xf>
    <xf numFmtId="0" fontId="16" fillId="32" borderId="39" xfId="0" applyFont="1" applyFill="1" applyBorder="1"/>
    <xf numFmtId="0" fontId="0" fillId="32" borderId="39" xfId="0" applyFill="1" applyBorder="1" applyAlignment="1">
      <alignment horizontal="center" vertical="center"/>
    </xf>
    <xf numFmtId="0" fontId="16" fillId="3" borderId="0" xfId="0" applyFont="1" applyFill="1" applyAlignment="1">
      <alignment horizontal="left" vertical="center" wrapText="1"/>
    </xf>
    <xf numFmtId="0" fontId="8" fillId="2" borderId="0" xfId="0" applyFont="1" applyFill="1"/>
    <xf numFmtId="0" fontId="8" fillId="3" borderId="0" xfId="0" applyFont="1" applyFill="1"/>
    <xf numFmtId="4" fontId="0" fillId="3" borderId="0" xfId="0" applyNumberFormat="1" applyFill="1"/>
    <xf numFmtId="0" fontId="56" fillId="3" borderId="0" xfId="0" applyFont="1" applyFill="1" applyAlignment="1">
      <alignment horizontal="left" vertical="center"/>
    </xf>
    <xf numFmtId="0" fontId="9" fillId="3" borderId="0" xfId="0" applyFont="1" applyFill="1"/>
    <xf numFmtId="0" fontId="0" fillId="3" borderId="0" xfId="0" applyFill="1" applyAlignment="1">
      <alignment vertical="top"/>
    </xf>
    <xf numFmtId="0" fontId="0" fillId="3" borderId="7" xfId="0" applyFill="1" applyBorder="1"/>
    <xf numFmtId="4" fontId="3" fillId="3" borderId="0" xfId="0" applyNumberFormat="1" applyFont="1" applyFill="1" applyAlignment="1">
      <alignment horizontal="center" vertical="center"/>
    </xf>
    <xf numFmtId="0" fontId="16" fillId="0" borderId="0" xfId="0" applyFont="1"/>
    <xf numFmtId="0" fontId="0" fillId="3" borderId="0" xfId="0" applyFill="1" applyAlignment="1">
      <alignment horizontal="left" vertical="center" wrapText="1"/>
    </xf>
    <xf numFmtId="0" fontId="9" fillId="3" borderId="0" xfId="0" applyFont="1" applyFill="1" applyAlignment="1">
      <alignment horizontal="right" wrapText="1"/>
    </xf>
    <xf numFmtId="4" fontId="3" fillId="0" borderId="0" xfId="0" applyNumberFormat="1" applyFont="1" applyAlignment="1">
      <alignment horizontal="center" vertical="center"/>
    </xf>
    <xf numFmtId="0" fontId="15" fillId="3" borderId="6" xfId="0" applyFont="1" applyFill="1" applyBorder="1" applyAlignment="1">
      <alignment horizontal="center" vertical="center" wrapText="1"/>
    </xf>
    <xf numFmtId="0" fontId="60" fillId="3" borderId="6" xfId="0" applyFont="1" applyFill="1" applyBorder="1" applyAlignment="1">
      <alignment horizontal="center" vertical="center" wrapText="1"/>
    </xf>
    <xf numFmtId="0" fontId="10" fillId="3" borderId="0" xfId="0" applyFont="1" applyFill="1" applyAlignment="1">
      <alignment vertical="center"/>
    </xf>
    <xf numFmtId="4" fontId="2" fillId="3" borderId="0" xfId="0" applyNumberFormat="1" applyFont="1" applyFill="1" applyAlignment="1">
      <alignment horizontal="center" vertical="center" wrapText="1"/>
    </xf>
    <xf numFmtId="0" fontId="3" fillId="3" borderId="0" xfId="0" applyFont="1" applyFill="1" applyAlignment="1">
      <alignment horizontal="center" vertical="center"/>
    </xf>
    <xf numFmtId="0" fontId="2" fillId="3" borderId="0" xfId="0" applyFont="1" applyFill="1" applyAlignment="1">
      <alignment vertical="center"/>
    </xf>
    <xf numFmtId="0" fontId="2" fillId="3" borderId="0" xfId="0" applyFont="1" applyFill="1" applyAlignment="1">
      <alignment horizontal="left" vertical="center"/>
    </xf>
    <xf numFmtId="0" fontId="61" fillId="3" borderId="0" xfId="0" applyFont="1" applyFill="1" applyAlignment="1">
      <alignment horizontal="left" vertical="center"/>
    </xf>
    <xf numFmtId="0" fontId="14" fillId="3" borderId="0" xfId="0" applyFont="1" applyFill="1" applyAlignment="1">
      <alignment horizontal="left" vertical="center"/>
    </xf>
    <xf numFmtId="0" fontId="15" fillId="3" borderId="7" xfId="0" applyFont="1" applyFill="1" applyBorder="1"/>
    <xf numFmtId="0" fontId="14" fillId="3" borderId="0" xfId="0" applyFont="1" applyFill="1" applyAlignment="1">
      <alignment horizontal="left" vertical="center" wrapText="1"/>
    </xf>
    <xf numFmtId="0" fontId="14" fillId="3" borderId="20" xfId="0" applyFont="1" applyFill="1" applyBorder="1" applyAlignment="1">
      <alignment horizontal="left" vertical="center" wrapText="1"/>
    </xf>
    <xf numFmtId="4" fontId="0" fillId="32" borderId="6" xfId="0" applyNumberFormat="1" applyFill="1" applyBorder="1" applyAlignment="1">
      <alignment horizontal="center" vertical="center"/>
    </xf>
    <xf numFmtId="0" fontId="15" fillId="32" borderId="6" xfId="0" applyFont="1" applyFill="1" applyBorder="1" applyAlignment="1">
      <alignment horizontal="center" vertical="center"/>
    </xf>
    <xf numFmtId="0" fontId="15" fillId="0" borderId="6" xfId="0" applyFont="1" applyBorder="1" applyAlignment="1">
      <alignment horizontal="center" vertical="center"/>
    </xf>
    <xf numFmtId="179" fontId="15" fillId="32" borderId="10" xfId="0" applyNumberFormat="1" applyFont="1" applyFill="1" applyBorder="1" applyAlignment="1">
      <alignment horizontal="center" vertical="center"/>
    </xf>
    <xf numFmtId="0" fontId="15" fillId="32" borderId="6" xfId="0" applyFont="1" applyFill="1" applyBorder="1" applyAlignment="1">
      <alignment horizontal="center" vertical="center" wrapText="1"/>
    </xf>
    <xf numFmtId="179" fontId="15" fillId="32" borderId="10" xfId="0" applyNumberFormat="1" applyFont="1" applyFill="1" applyBorder="1" applyAlignment="1">
      <alignment horizontal="center" vertical="center" wrapText="1"/>
    </xf>
    <xf numFmtId="179" fontId="15" fillId="32" borderId="39" xfId="0" applyNumberFormat="1" applyFont="1" applyFill="1" applyBorder="1" applyAlignment="1">
      <alignment horizontal="center" vertical="center"/>
    </xf>
    <xf numFmtId="0" fontId="15" fillId="32" borderId="39" xfId="0" applyFont="1" applyFill="1" applyBorder="1"/>
    <xf numFmtId="0" fontId="15" fillId="32" borderId="6" xfId="0" applyFont="1" applyFill="1" applyBorder="1" applyAlignment="1">
      <alignment horizontal="left" vertical="center"/>
    </xf>
    <xf numFmtId="0" fontId="15" fillId="32" borderId="10" xfId="0" applyFont="1" applyFill="1" applyBorder="1" applyAlignment="1">
      <alignment horizontal="center" vertical="center" wrapText="1"/>
    </xf>
    <xf numFmtId="179" fontId="15" fillId="32" borderId="39" xfId="0" applyNumberFormat="1" applyFont="1" applyFill="1" applyBorder="1" applyAlignment="1">
      <alignment horizontal="center" vertical="center" wrapText="1"/>
    </xf>
    <xf numFmtId="0" fontId="3" fillId="32" borderId="6" xfId="0" applyFont="1" applyFill="1" applyBorder="1" applyAlignment="1">
      <alignment horizontal="center" vertical="center"/>
    </xf>
    <xf numFmtId="10" fontId="3" fillId="32" borderId="6" xfId="0" applyNumberFormat="1" applyFont="1" applyFill="1" applyBorder="1" applyAlignment="1">
      <alignment horizontal="center" vertical="center"/>
    </xf>
    <xf numFmtId="0" fontId="4" fillId="3" borderId="0" xfId="0" applyFont="1" applyFill="1" applyAlignment="1">
      <alignment vertical="center" wrapText="1"/>
    </xf>
    <xf numFmtId="0" fontId="15" fillId="0" borderId="12" xfId="0" applyFont="1" applyBorder="1" applyAlignment="1">
      <alignment horizontal="center" vertical="center"/>
    </xf>
    <xf numFmtId="0" fontId="15" fillId="32" borderId="12" xfId="0" applyFont="1" applyFill="1" applyBorder="1" applyAlignment="1">
      <alignment horizontal="center" vertical="center"/>
    </xf>
    <xf numFmtId="179" fontId="15" fillId="32" borderId="53" xfId="0" applyNumberFormat="1" applyFont="1" applyFill="1" applyBorder="1" applyAlignment="1">
      <alignment horizontal="center" vertical="center"/>
    </xf>
    <xf numFmtId="0" fontId="15" fillId="32" borderId="53" xfId="0" applyFont="1" applyFill="1" applyBorder="1"/>
    <xf numFmtId="0" fontId="15" fillId="32" borderId="12" xfId="0" applyFont="1" applyFill="1" applyBorder="1" applyAlignment="1">
      <alignment horizontal="left" vertical="center"/>
    </xf>
    <xf numFmtId="0" fontId="15" fillId="3" borderId="12" xfId="0" applyFont="1" applyFill="1" applyBorder="1" applyAlignment="1">
      <alignment horizontal="center" vertical="center" wrapText="1"/>
    </xf>
    <xf numFmtId="4" fontId="0" fillId="32" borderId="12" xfId="0" applyNumberFormat="1" applyFill="1" applyBorder="1" applyAlignment="1">
      <alignment horizontal="center" vertical="center"/>
    </xf>
    <xf numFmtId="0" fontId="15" fillId="3" borderId="12" xfId="0" applyFont="1" applyFill="1" applyBorder="1" applyAlignment="1">
      <alignment horizontal="center" vertical="center"/>
    </xf>
    <xf numFmtId="0" fontId="8" fillId="2" borderId="54" xfId="0" applyFont="1" applyFill="1" applyBorder="1" applyAlignment="1">
      <alignment horizontal="center" vertical="center" wrapText="1"/>
    </xf>
    <xf numFmtId="4" fontId="8" fillId="2" borderId="54" xfId="0" applyNumberFormat="1" applyFont="1" applyFill="1" applyBorder="1" applyAlignment="1">
      <alignment horizontal="center" vertical="center" wrapText="1"/>
    </xf>
    <xf numFmtId="0" fontId="0" fillId="32" borderId="53" xfId="0" applyFill="1" applyBorder="1" applyAlignment="1">
      <alignment horizontal="center" vertical="center"/>
    </xf>
    <xf numFmtId="0" fontId="8" fillId="2" borderId="54" xfId="0" applyFont="1" applyFill="1" applyBorder="1" applyAlignment="1">
      <alignment horizontal="center" vertical="center"/>
    </xf>
    <xf numFmtId="179" fontId="15" fillId="32" borderId="11" xfId="0" applyNumberFormat="1" applyFont="1" applyFill="1" applyBorder="1" applyAlignment="1">
      <alignment horizontal="center" vertical="center"/>
    </xf>
    <xf numFmtId="0" fontId="60" fillId="3" borderId="12" xfId="0" applyFont="1" applyFill="1" applyBorder="1" applyAlignment="1">
      <alignment horizontal="center" vertical="center"/>
    </xf>
    <xf numFmtId="0" fontId="3" fillId="32" borderId="12" xfId="0" applyFont="1" applyFill="1" applyBorder="1" applyAlignment="1">
      <alignment horizontal="center" vertical="center"/>
    </xf>
    <xf numFmtId="10" fontId="3" fillId="32" borderId="12" xfId="0" applyNumberFormat="1" applyFont="1" applyFill="1" applyBorder="1" applyAlignment="1">
      <alignment horizontal="center" vertical="center"/>
    </xf>
    <xf numFmtId="4" fontId="60" fillId="3" borderId="12" xfId="0" applyNumberFormat="1" applyFont="1" applyFill="1" applyBorder="1" applyAlignment="1">
      <alignment horizontal="center" vertical="center"/>
    </xf>
    <xf numFmtId="0" fontId="2" fillId="2" borderId="54" xfId="0" applyFont="1" applyFill="1" applyBorder="1" applyAlignment="1">
      <alignment horizontal="center" vertical="center" wrapText="1"/>
    </xf>
    <xf numFmtId="4" fontId="2" fillId="2" borderId="54" xfId="0" applyNumberFormat="1" applyFont="1" applyFill="1" applyBorder="1" applyAlignment="1">
      <alignment horizontal="center" vertical="center" wrapText="1"/>
    </xf>
    <xf numFmtId="0" fontId="16" fillId="32" borderId="39" xfId="0" applyFont="1" applyFill="1" applyBorder="1" applyAlignment="1">
      <alignment horizontal="center" vertical="center"/>
    </xf>
    <xf numFmtId="9" fontId="0" fillId="32" borderId="0" xfId="284" applyFont="1" applyFill="1" applyAlignment="1">
      <alignment horizontal="center" vertical="center"/>
    </xf>
    <xf numFmtId="4" fontId="10" fillId="3" borderId="6" xfId="0" applyNumberFormat="1" applyFont="1" applyFill="1" applyBorder="1" applyAlignment="1">
      <alignment horizontal="center" vertical="center"/>
    </xf>
    <xf numFmtId="4" fontId="15" fillId="3" borderId="12" xfId="0" applyNumberFormat="1" applyFont="1" applyFill="1" applyBorder="1" applyAlignment="1">
      <alignment horizontal="center" vertical="center"/>
    </xf>
    <xf numFmtId="4" fontId="14" fillId="3" borderId="0" xfId="0" applyNumberFormat="1" applyFont="1" applyFill="1" applyAlignment="1">
      <alignment horizontal="center" vertical="center"/>
    </xf>
    <xf numFmtId="10" fontId="15" fillId="3" borderId="12" xfId="0" applyNumberFormat="1" applyFont="1" applyFill="1" applyBorder="1" applyAlignment="1">
      <alignment horizontal="center" vertical="center"/>
    </xf>
    <xf numFmtId="10" fontId="14" fillId="3" borderId="0" xfId="0" applyNumberFormat="1" applyFont="1" applyFill="1" applyAlignment="1">
      <alignment horizontal="center" vertical="center"/>
    </xf>
    <xf numFmtId="0" fontId="15" fillId="3" borderId="0" xfId="0" applyFont="1" applyFill="1" applyAlignment="1">
      <alignment horizontal="center" vertical="center"/>
    </xf>
    <xf numFmtId="0" fontId="14" fillId="3" borderId="0" xfId="0" applyFont="1" applyFill="1" applyAlignment="1">
      <alignment horizontal="center" vertical="center"/>
    </xf>
    <xf numFmtId="10" fontId="15" fillId="3" borderId="6" xfId="0" applyNumberFormat="1" applyFont="1" applyFill="1" applyBorder="1" applyAlignment="1">
      <alignment horizontal="center" vertical="center"/>
    </xf>
    <xf numFmtId="0" fontId="15" fillId="3" borderId="6" xfId="0" applyFont="1" applyFill="1" applyBorder="1" applyAlignment="1">
      <alignment vertical="center" wrapText="1"/>
    </xf>
    <xf numFmtId="0" fontId="14" fillId="3" borderId="0" xfId="0" applyFont="1" applyFill="1" applyAlignment="1">
      <alignment vertical="center"/>
    </xf>
    <xf numFmtId="4" fontId="15" fillId="3" borderId="6" xfId="0" applyNumberFormat="1" applyFont="1" applyFill="1" applyBorder="1" applyAlignment="1">
      <alignment horizontal="center" vertical="center"/>
    </xf>
    <xf numFmtId="4" fontId="15" fillId="3" borderId="13" xfId="0" applyNumberFormat="1" applyFont="1" applyFill="1" applyBorder="1" applyAlignment="1">
      <alignment horizontal="center" vertical="center"/>
    </xf>
    <xf numFmtId="0" fontId="15" fillId="3" borderId="0" xfId="0" applyFont="1" applyFill="1" applyAlignment="1">
      <alignment horizontal="center" vertical="center" wrapText="1"/>
    </xf>
    <xf numFmtId="3" fontId="15" fillId="3" borderId="12" xfId="0" applyNumberFormat="1" applyFont="1" applyFill="1" applyBorder="1" applyAlignment="1">
      <alignment horizontal="center" vertical="center"/>
    </xf>
    <xf numFmtId="3" fontId="15" fillId="3" borderId="6" xfId="0" applyNumberFormat="1" applyFont="1" applyFill="1" applyBorder="1" applyAlignment="1">
      <alignment horizontal="center" vertical="center"/>
    </xf>
    <xf numFmtId="3" fontId="15" fillId="3" borderId="13" xfId="0" applyNumberFormat="1" applyFont="1" applyFill="1" applyBorder="1" applyAlignment="1">
      <alignment horizontal="center" vertical="center"/>
    </xf>
    <xf numFmtId="4" fontId="14" fillId="3" borderId="12" xfId="0" applyNumberFormat="1" applyFont="1" applyFill="1" applyBorder="1" applyAlignment="1">
      <alignment horizontal="center" vertical="center"/>
    </xf>
    <xf numFmtId="0" fontId="14" fillId="3" borderId="12" xfId="0" applyFont="1" applyFill="1" applyBorder="1" applyAlignment="1">
      <alignment horizontal="center" vertical="center"/>
    </xf>
    <xf numFmtId="3" fontId="14" fillId="3" borderId="12" xfId="0" applyNumberFormat="1" applyFont="1" applyFill="1" applyBorder="1" applyAlignment="1">
      <alignment horizontal="center" vertical="center"/>
    </xf>
    <xf numFmtId="2" fontId="15" fillId="3" borderId="0" xfId="0" applyNumberFormat="1" applyFont="1" applyFill="1" applyAlignment="1">
      <alignment horizontal="center" vertical="center"/>
    </xf>
    <xf numFmtId="10" fontId="15" fillId="3" borderId="13" xfId="0" applyNumberFormat="1" applyFont="1" applyFill="1" applyBorder="1" applyAlignment="1">
      <alignment horizontal="center" vertical="center"/>
    </xf>
    <xf numFmtId="10" fontId="15" fillId="3" borderId="11" xfId="0" applyNumberFormat="1" applyFont="1" applyFill="1" applyBorder="1" applyAlignment="1">
      <alignment horizontal="center" vertical="center"/>
    </xf>
    <xf numFmtId="10" fontId="15" fillId="3" borderId="10" xfId="0" applyNumberFormat="1" applyFont="1" applyFill="1" applyBorder="1" applyAlignment="1">
      <alignment horizontal="center" vertical="center"/>
    </xf>
    <xf numFmtId="10" fontId="15" fillId="3" borderId="14" xfId="0" applyNumberFormat="1" applyFont="1" applyFill="1" applyBorder="1" applyAlignment="1">
      <alignment horizontal="center" vertical="center"/>
    </xf>
    <xf numFmtId="4" fontId="15" fillId="3" borderId="17" xfId="0" applyNumberFormat="1" applyFont="1" applyFill="1" applyBorder="1" applyAlignment="1">
      <alignment horizontal="center" vertical="center"/>
    </xf>
    <xf numFmtId="10" fontId="15" fillId="3" borderId="24" xfId="0" applyNumberFormat="1" applyFont="1" applyFill="1" applyBorder="1" applyAlignment="1">
      <alignment horizontal="center" vertical="center"/>
    </xf>
    <xf numFmtId="4" fontId="15" fillId="3" borderId="8" xfId="0" applyNumberFormat="1" applyFont="1" applyFill="1" applyBorder="1" applyAlignment="1">
      <alignment horizontal="center" vertical="center"/>
    </xf>
    <xf numFmtId="4" fontId="15" fillId="3" borderId="15" xfId="0" applyNumberFormat="1" applyFont="1" applyFill="1" applyBorder="1" applyAlignment="1">
      <alignment horizontal="center" vertical="center"/>
    </xf>
    <xf numFmtId="10" fontId="15" fillId="3" borderId="18" xfId="0" applyNumberFormat="1" applyFont="1" applyFill="1" applyBorder="1" applyAlignment="1">
      <alignment horizontal="center" vertical="center"/>
    </xf>
    <xf numFmtId="4" fontId="15" fillId="3" borderId="9" xfId="0" applyNumberFormat="1" applyFont="1" applyFill="1" applyBorder="1" applyAlignment="1">
      <alignment horizontal="center" vertical="center"/>
    </xf>
    <xf numFmtId="4" fontId="15" fillId="3" borderId="51" xfId="0" applyNumberFormat="1" applyFont="1" applyFill="1" applyBorder="1" applyAlignment="1">
      <alignment horizontal="center" vertical="center"/>
    </xf>
    <xf numFmtId="10" fontId="15" fillId="3" borderId="52" xfId="0" applyNumberFormat="1" applyFont="1" applyFill="1" applyBorder="1" applyAlignment="1">
      <alignment horizontal="center" vertical="center"/>
    </xf>
    <xf numFmtId="4" fontId="15" fillId="3" borderId="19" xfId="0" applyNumberFormat="1" applyFont="1" applyFill="1" applyBorder="1" applyAlignment="1">
      <alignment horizontal="center" vertical="center"/>
    </xf>
    <xf numFmtId="4" fontId="15" fillId="3" borderId="50" xfId="0" applyNumberFormat="1" applyFont="1" applyFill="1" applyBorder="1" applyAlignment="1">
      <alignment horizontal="center" vertical="center"/>
    </xf>
    <xf numFmtId="10" fontId="15" fillId="3" borderId="50" xfId="0" applyNumberFormat="1" applyFont="1" applyFill="1" applyBorder="1" applyAlignment="1">
      <alignment horizontal="center" vertical="center"/>
    </xf>
    <xf numFmtId="10" fontId="15" fillId="3" borderId="16" xfId="0" applyNumberFormat="1" applyFont="1" applyFill="1" applyBorder="1" applyAlignment="1">
      <alignment horizontal="center" vertical="center"/>
    </xf>
    <xf numFmtId="10" fontId="15" fillId="3" borderId="21" xfId="0" applyNumberFormat="1" applyFont="1" applyFill="1" applyBorder="1" applyAlignment="1">
      <alignment horizontal="center" vertical="center"/>
    </xf>
    <xf numFmtId="4" fontId="15" fillId="3" borderId="52" xfId="0" applyNumberFormat="1" applyFont="1" applyFill="1" applyBorder="1" applyAlignment="1">
      <alignment horizontal="center" vertical="center"/>
    </xf>
    <xf numFmtId="0" fontId="15" fillId="3" borderId="7" xfId="0" applyFont="1" applyFill="1" applyBorder="1" applyAlignment="1">
      <alignment horizontal="center" vertical="center"/>
    </xf>
    <xf numFmtId="4" fontId="15" fillId="3" borderId="48" xfId="0" applyNumberFormat="1" applyFont="1" applyFill="1" applyBorder="1" applyAlignment="1">
      <alignment horizontal="center" vertical="center"/>
    </xf>
    <xf numFmtId="4" fontId="15" fillId="3" borderId="23" xfId="0" applyNumberFormat="1" applyFont="1" applyFill="1" applyBorder="1" applyAlignment="1">
      <alignment horizontal="center" vertical="center"/>
    </xf>
    <xf numFmtId="4" fontId="15" fillId="3" borderId="49" xfId="0" applyNumberFormat="1" applyFont="1" applyFill="1" applyBorder="1" applyAlignment="1">
      <alignment horizontal="center" vertical="center"/>
    </xf>
    <xf numFmtId="10" fontId="15" fillId="3" borderId="49" xfId="0" applyNumberFormat="1" applyFont="1" applyFill="1" applyBorder="1" applyAlignment="1">
      <alignment horizontal="center" vertical="center"/>
    </xf>
    <xf numFmtId="0" fontId="15" fillId="3" borderId="12" xfId="0" applyFont="1" applyFill="1" applyBorder="1" applyAlignment="1">
      <alignment vertical="center" wrapText="1"/>
    </xf>
    <xf numFmtId="0" fontId="15" fillId="3" borderId="13" xfId="0" applyFont="1" applyFill="1" applyBorder="1" applyAlignment="1">
      <alignment vertical="center" wrapText="1"/>
    </xf>
    <xf numFmtId="0" fontId="14" fillId="3" borderId="12" xfId="0" applyFont="1" applyFill="1" applyBorder="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5"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5" fillId="3" borderId="50"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8" fillId="3" borderId="0" xfId="0" applyFont="1" applyFill="1" applyAlignment="1">
      <alignment vertical="center"/>
    </xf>
    <xf numFmtId="4" fontId="14" fillId="3" borderId="21" xfId="0" applyNumberFormat="1" applyFont="1" applyFill="1" applyBorder="1" applyAlignment="1">
      <alignment horizontal="center" vertical="center"/>
    </xf>
    <xf numFmtId="0" fontId="8" fillId="3" borderId="0" xfId="0" applyFont="1" applyFill="1" applyAlignment="1">
      <alignment horizontal="left" vertical="center"/>
    </xf>
    <xf numFmtId="0" fontId="0" fillId="3" borderId="0" xfId="0" applyFill="1" applyAlignment="1">
      <alignment horizontal="center" vertical="center" wrapText="1"/>
    </xf>
    <xf numFmtId="4" fontId="0" fillId="3" borderId="0" xfId="0" applyNumberFormat="1" applyFill="1" applyAlignment="1">
      <alignment horizontal="center" vertical="center" wrapText="1"/>
    </xf>
    <xf numFmtId="0" fontId="0" fillId="0" borderId="0" xfId="0" applyAlignment="1">
      <alignment horizontal="center" vertical="center" wrapText="1"/>
    </xf>
    <xf numFmtId="4" fontId="62" fillId="2" borderId="54" xfId="0" applyNumberFormat="1" applyFont="1" applyFill="1" applyBorder="1" applyAlignment="1">
      <alignment horizontal="center" vertical="center" wrapText="1"/>
    </xf>
    <xf numFmtId="4" fontId="63" fillId="3" borderId="12" xfId="0" applyNumberFormat="1" applyFont="1" applyFill="1" applyBorder="1" applyAlignment="1">
      <alignment horizontal="center" vertical="center"/>
    </xf>
    <xf numFmtId="4" fontId="63" fillId="3" borderId="6" xfId="0" applyNumberFormat="1" applyFont="1" applyFill="1" applyBorder="1" applyAlignment="1">
      <alignment horizontal="center" vertical="center"/>
    </xf>
    <xf numFmtId="0" fontId="15" fillId="3" borderId="12" xfId="0" applyFont="1" applyFill="1" applyBorder="1" applyAlignment="1">
      <alignment horizontal="left" vertical="center"/>
    </xf>
    <xf numFmtId="0" fontId="15" fillId="3" borderId="6" xfId="0" applyFont="1" applyFill="1" applyBorder="1" applyAlignment="1">
      <alignment horizontal="left" vertical="center"/>
    </xf>
    <xf numFmtId="0" fontId="15" fillId="3" borderId="13" xfId="0" applyFont="1" applyFill="1" applyBorder="1" applyAlignment="1">
      <alignment horizontal="left" vertical="center"/>
    </xf>
    <xf numFmtId="0" fontId="0" fillId="0" borderId="6" xfId="0" applyBorder="1"/>
    <xf numFmtId="14" fontId="65" fillId="3" borderId="6" xfId="0" applyNumberFormat="1" applyFont="1" applyFill="1" applyBorder="1" applyAlignment="1">
      <alignment horizontal="left" vertical="top"/>
    </xf>
    <xf numFmtId="0" fontId="0" fillId="0" borderId="6" xfId="0" applyBorder="1" applyAlignment="1">
      <alignment vertical="center" wrapText="1"/>
    </xf>
    <xf numFmtId="164" fontId="65" fillId="3" borderId="6" xfId="0" applyNumberFormat="1" applyFont="1" applyFill="1" applyBorder="1" applyAlignment="1">
      <alignment horizontal="left"/>
    </xf>
    <xf numFmtId="0" fontId="15" fillId="3" borderId="0" xfId="0" applyFont="1" applyFill="1" applyAlignment="1">
      <alignment horizontal="left" vertical="center"/>
    </xf>
    <xf numFmtId="0" fontId="15" fillId="3" borderId="0" xfId="0" applyFont="1" applyFill="1" applyAlignment="1">
      <alignment horizontal="left" wrapText="1"/>
    </xf>
    <xf numFmtId="0" fontId="15" fillId="3" borderId="0" xfId="0" applyFont="1" applyFill="1" applyAlignment="1">
      <alignment horizontal="left"/>
    </xf>
    <xf numFmtId="0" fontId="13" fillId="3" borderId="44" xfId="0" applyFont="1" applyFill="1" applyBorder="1" applyAlignment="1">
      <alignment horizontal="center"/>
    </xf>
    <xf numFmtId="0" fontId="15" fillId="3" borderId="44" xfId="0" applyFont="1" applyFill="1" applyBorder="1"/>
    <xf numFmtId="0" fontId="15" fillId="3" borderId="44" xfId="0" applyFont="1" applyFill="1" applyBorder="1" applyAlignment="1">
      <alignment horizontal="left" wrapText="1"/>
    </xf>
    <xf numFmtId="0" fontId="15" fillId="3" borderId="44" xfId="0" applyFont="1" applyFill="1" applyBorder="1" applyAlignment="1">
      <alignment horizontal="left"/>
    </xf>
    <xf numFmtId="0" fontId="0" fillId="3" borderId="46" xfId="0" applyFill="1" applyBorder="1" applyAlignment="1">
      <alignment horizontal="left"/>
    </xf>
    <xf numFmtId="0" fontId="0" fillId="3" borderId="47" xfId="0" applyFill="1" applyBorder="1" applyAlignment="1">
      <alignment horizontal="left"/>
    </xf>
    <xf numFmtId="0" fontId="15" fillId="32" borderId="9" xfId="0" applyFont="1" applyFill="1" applyBorder="1" applyAlignment="1">
      <alignment horizontal="center" vertical="center"/>
    </xf>
    <xf numFmtId="0" fontId="15" fillId="3" borderId="0" xfId="0" applyFont="1" applyFill="1" applyAlignment="1">
      <alignment wrapText="1"/>
    </xf>
    <xf numFmtId="0" fontId="15" fillId="3" borderId="44" xfId="0" applyFont="1" applyFill="1" applyBorder="1" applyAlignment="1">
      <alignment wrapText="1"/>
    </xf>
    <xf numFmtId="14" fontId="65" fillId="3" borderId="6" xfId="0" applyNumberFormat="1" applyFont="1" applyFill="1" applyBorder="1" applyAlignment="1">
      <alignment horizontal="left" vertical="center"/>
    </xf>
    <xf numFmtId="0" fontId="0" fillId="3" borderId="53" xfId="0" applyFill="1" applyBorder="1"/>
    <xf numFmtId="0" fontId="0" fillId="3" borderId="39" xfId="0" applyFill="1" applyBorder="1"/>
    <xf numFmtId="0" fontId="60" fillId="32" borderId="6" xfId="0" applyFont="1" applyFill="1" applyBorder="1" applyAlignment="1">
      <alignment horizontal="center" vertical="center" wrapText="1"/>
    </xf>
    <xf numFmtId="0" fontId="15" fillId="32" borderId="14" xfId="0" applyFont="1" applyFill="1" applyBorder="1" applyAlignment="1">
      <alignment horizontal="center" vertical="center" wrapText="1"/>
    </xf>
    <xf numFmtId="0" fontId="14" fillId="3" borderId="0" xfId="0" applyFont="1" applyFill="1" applyAlignment="1">
      <alignment horizontal="center" vertical="center" wrapText="1"/>
    </xf>
    <xf numFmtId="10" fontId="15" fillId="3" borderId="0" xfId="0" applyNumberFormat="1" applyFont="1" applyFill="1" applyAlignment="1">
      <alignment horizontal="center" vertical="center"/>
    </xf>
    <xf numFmtId="0" fontId="8" fillId="2" borderId="60" xfId="0" applyFont="1" applyFill="1" applyBorder="1" applyAlignment="1">
      <alignment horizontal="center" vertical="center" wrapText="1"/>
    </xf>
    <xf numFmtId="10" fontId="8" fillId="2" borderId="60" xfId="0" applyNumberFormat="1" applyFont="1" applyFill="1" applyBorder="1" applyAlignment="1">
      <alignment horizontal="center" vertical="center" wrapText="1"/>
    </xf>
    <xf numFmtId="0" fontId="15" fillId="3" borderId="60" xfId="0" applyFont="1" applyFill="1" applyBorder="1" applyAlignment="1">
      <alignment horizontal="left" vertical="center" wrapText="1"/>
    </xf>
    <xf numFmtId="4" fontId="15" fillId="3" borderId="60" xfId="0" applyNumberFormat="1" applyFont="1" applyFill="1" applyBorder="1" applyAlignment="1">
      <alignment horizontal="center" vertical="center"/>
    </xf>
    <xf numFmtId="0" fontId="15" fillId="3" borderId="60" xfId="0" applyFont="1" applyFill="1" applyBorder="1" applyAlignment="1">
      <alignment horizontal="left" vertical="center"/>
    </xf>
    <xf numFmtId="0" fontId="8" fillId="2" borderId="59" xfId="0" applyFont="1" applyFill="1" applyBorder="1" applyAlignment="1">
      <alignment horizontal="center" vertical="center" wrapText="1"/>
    </xf>
    <xf numFmtId="10" fontId="15" fillId="3" borderId="60" xfId="0" applyNumberFormat="1" applyFont="1" applyFill="1" applyBorder="1" applyAlignment="1">
      <alignment horizontal="center" vertical="center"/>
    </xf>
    <xf numFmtId="0" fontId="14" fillId="3" borderId="61" xfId="0" applyFont="1" applyFill="1" applyBorder="1" applyAlignment="1">
      <alignment horizontal="left" vertical="center" wrapText="1"/>
    </xf>
    <xf numFmtId="4" fontId="14" fillId="3" borderId="62" xfId="0" applyNumberFormat="1" applyFont="1" applyFill="1" applyBorder="1" applyAlignment="1">
      <alignment horizontal="center" vertical="center"/>
    </xf>
    <xf numFmtId="0" fontId="14" fillId="3" borderId="64" xfId="0" applyFont="1" applyFill="1" applyBorder="1" applyAlignment="1">
      <alignment vertical="center" wrapText="1"/>
    </xf>
    <xf numFmtId="4" fontId="14" fillId="3" borderId="64" xfId="0" applyNumberFormat="1" applyFont="1" applyFill="1" applyBorder="1" applyAlignment="1">
      <alignment horizontal="center" vertical="center"/>
    </xf>
    <xf numFmtId="0" fontId="15" fillId="3" borderId="63" xfId="0" applyFont="1" applyFill="1" applyBorder="1" applyAlignment="1">
      <alignment horizontal="left" vertical="center" wrapText="1"/>
    </xf>
    <xf numFmtId="4" fontId="15" fillId="3" borderId="63" xfId="0" applyNumberFormat="1" applyFont="1" applyFill="1" applyBorder="1" applyAlignment="1">
      <alignment horizontal="center" vertical="center"/>
    </xf>
    <xf numFmtId="0" fontId="14" fillId="3" borderId="64" xfId="0" applyFont="1" applyFill="1" applyBorder="1" applyAlignment="1">
      <alignment horizontal="center" vertical="center"/>
    </xf>
    <xf numFmtId="0" fontId="15" fillId="3" borderId="63" xfId="0" applyFont="1" applyFill="1" applyBorder="1" applyAlignment="1">
      <alignment horizontal="left" vertical="center"/>
    </xf>
    <xf numFmtId="0" fontId="0" fillId="3" borderId="0" xfId="0" applyFill="1" applyAlignment="1">
      <alignment vertical="center"/>
    </xf>
    <xf numFmtId="0" fontId="64" fillId="6" borderId="6" xfId="0" applyFont="1" applyFill="1" applyBorder="1" applyAlignment="1">
      <alignment horizontal="right" vertical="center"/>
    </xf>
    <xf numFmtId="0" fontId="15" fillId="3" borderId="21" xfId="0" applyFont="1" applyFill="1" applyBorder="1" applyAlignment="1">
      <alignment horizontal="center" vertical="center" wrapText="1"/>
    </xf>
    <xf numFmtId="0" fontId="15" fillId="3" borderId="39" xfId="0" applyFont="1" applyFill="1" applyBorder="1" applyAlignment="1">
      <alignment horizontal="center" wrapText="1"/>
    </xf>
    <xf numFmtId="0" fontId="60" fillId="3" borderId="12" xfId="0" applyFont="1" applyFill="1" applyBorder="1" applyAlignment="1">
      <alignment horizontal="center" vertical="center" wrapText="1"/>
    </xf>
    <xf numFmtId="0" fontId="60" fillId="3" borderId="6" xfId="0" applyFont="1" applyFill="1" applyBorder="1" applyAlignment="1">
      <alignment horizontal="center" wrapText="1"/>
    </xf>
    <xf numFmtId="0" fontId="15" fillId="3" borderId="10" xfId="0" applyFont="1" applyFill="1" applyBorder="1" applyAlignment="1">
      <alignment horizontal="center" vertical="center" wrapText="1"/>
    </xf>
    <xf numFmtId="0" fontId="0" fillId="3" borderId="0" xfId="0" applyFill="1" applyAlignment="1">
      <alignment horizontal="left"/>
    </xf>
    <xf numFmtId="0" fontId="0" fillId="32" borderId="0" xfId="0" applyFill="1" applyAlignment="1">
      <alignment horizontal="center" vertical="center"/>
    </xf>
    <xf numFmtId="0" fontId="59" fillId="0" borderId="40" xfId="0" applyFont="1" applyBorder="1" applyAlignment="1">
      <alignment horizontal="center"/>
    </xf>
    <xf numFmtId="0" fontId="59" fillId="0" borderId="41" xfId="0" applyFont="1" applyBorder="1" applyAlignment="1">
      <alignment horizontal="center"/>
    </xf>
    <xf numFmtId="0" fontId="59" fillId="0" borderId="42" xfId="0" applyFont="1" applyBorder="1" applyAlignment="1">
      <alignment horizontal="center"/>
    </xf>
    <xf numFmtId="0" fontId="59" fillId="0" borderId="43" xfId="0" applyFont="1" applyBorder="1" applyAlignment="1">
      <alignment horizontal="center"/>
    </xf>
    <xf numFmtId="0" fontId="59" fillId="0" borderId="0" xfId="0" applyFont="1" applyAlignment="1">
      <alignment horizontal="center"/>
    </xf>
    <xf numFmtId="0" fontId="59" fillId="0" borderId="44" xfId="0" applyFont="1" applyBorder="1" applyAlignment="1">
      <alignment horizontal="center"/>
    </xf>
    <xf numFmtId="0" fontId="15" fillId="3" borderId="0" xfId="0" applyFont="1" applyFill="1" applyAlignment="1">
      <alignment horizontal="left"/>
    </xf>
    <xf numFmtId="0" fontId="15" fillId="3" borderId="0" xfId="0" applyFont="1" applyFill="1" applyAlignment="1">
      <alignment horizontal="left" wrapText="1"/>
    </xf>
    <xf numFmtId="0" fontId="15" fillId="3" borderId="0" xfId="0" applyFont="1" applyFill="1" applyAlignment="1">
      <alignment horizontal="left" vertical="center"/>
    </xf>
    <xf numFmtId="0" fontId="0" fillId="3" borderId="0" xfId="0" applyFill="1" applyAlignment="1">
      <alignment horizontal="left" vertical="top" wrapText="1"/>
    </xf>
    <xf numFmtId="0" fontId="64" fillId="6" borderId="6" xfId="0" applyFont="1" applyFill="1" applyBorder="1" applyAlignment="1">
      <alignment horizontal="right" vertical="center"/>
    </xf>
    <xf numFmtId="0" fontId="64" fillId="6" borderId="6" xfId="0" applyFont="1" applyFill="1" applyBorder="1" applyAlignment="1">
      <alignment horizontal="right" vertical="center" wrapText="1"/>
    </xf>
    <xf numFmtId="0" fontId="16" fillId="33" borderId="0" xfId="0" applyFont="1" applyFill="1" applyAlignment="1">
      <alignment horizontal="left" vertical="center" wrapText="1"/>
    </xf>
    <xf numFmtId="0" fontId="56" fillId="0" borderId="0" xfId="0" applyFont="1" applyAlignment="1">
      <alignment horizontal="left" vertical="center"/>
    </xf>
    <xf numFmtId="0" fontId="9" fillId="3" borderId="0" xfId="0" applyFont="1" applyFill="1" applyAlignment="1">
      <alignment horizontal="right" wrapText="1"/>
    </xf>
    <xf numFmtId="0" fontId="13" fillId="3" borderId="40" xfId="0" applyFont="1" applyFill="1" applyBorder="1" applyAlignment="1">
      <alignment horizontal="center"/>
    </xf>
    <xf numFmtId="0" fontId="13" fillId="3" borderId="41" xfId="0" applyFont="1" applyFill="1" applyBorder="1" applyAlignment="1">
      <alignment horizontal="center"/>
    </xf>
    <xf numFmtId="0" fontId="13" fillId="3" borderId="42" xfId="0" applyFont="1" applyFill="1" applyBorder="1" applyAlignment="1">
      <alignment horizontal="center"/>
    </xf>
    <xf numFmtId="0" fontId="9" fillId="3" borderId="0" xfId="0" applyFont="1" applyFill="1" applyAlignment="1">
      <alignment horizontal="right"/>
    </xf>
    <xf numFmtId="0" fontId="15" fillId="32" borderId="55" xfId="0" applyFont="1" applyFill="1" applyBorder="1" applyAlignment="1">
      <alignment horizontal="left" vertical="center"/>
    </xf>
    <xf numFmtId="0" fontId="15" fillId="32" borderId="56" xfId="0" applyFont="1" applyFill="1" applyBorder="1" applyAlignment="1">
      <alignment horizontal="left" vertical="center"/>
    </xf>
    <xf numFmtId="0" fontId="15" fillId="32" borderId="57" xfId="0" applyFont="1" applyFill="1" applyBorder="1" applyAlignment="1">
      <alignment horizontal="left" vertical="center"/>
    </xf>
    <xf numFmtId="0" fontId="8" fillId="2" borderId="54" xfId="0" applyFont="1" applyFill="1" applyBorder="1" applyAlignment="1">
      <alignment horizontal="center" vertical="center"/>
    </xf>
    <xf numFmtId="0" fontId="16" fillId="33" borderId="0" xfId="0" applyFont="1" applyFill="1" applyAlignment="1">
      <alignment horizontal="left" wrapText="1"/>
    </xf>
    <xf numFmtId="0" fontId="8" fillId="2" borderId="54" xfId="0" applyFont="1" applyFill="1" applyBorder="1" applyAlignment="1">
      <alignment horizontal="left" vertical="center"/>
    </xf>
    <xf numFmtId="0" fontId="15" fillId="32" borderId="39" xfId="0" applyFont="1" applyFill="1" applyBorder="1" applyAlignment="1">
      <alignment horizontal="left" vertical="center"/>
    </xf>
    <xf numFmtId="0" fontId="15" fillId="32" borderId="53" xfId="0" applyFont="1" applyFill="1" applyBorder="1" applyAlignment="1">
      <alignment horizontal="left" vertical="center"/>
    </xf>
    <xf numFmtId="0" fontId="5" fillId="0" borderId="6" xfId="0" applyFont="1" applyBorder="1" applyAlignment="1">
      <alignment horizontal="center"/>
    </xf>
    <xf numFmtId="0" fontId="0" fillId="7" borderId="0" xfId="0" applyFill="1" applyAlignment="1">
      <alignment horizontal="left" vertical="top" wrapText="1"/>
    </xf>
    <xf numFmtId="0" fontId="5" fillId="4" borderId="1" xfId="0" applyFont="1" applyFill="1" applyBorder="1" applyAlignment="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5" fillId="4" borderId="4" xfId="0" applyFont="1" applyFill="1" applyBorder="1" applyAlignment="1">
      <alignment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25" xfId="0" applyFont="1" applyFill="1" applyBorder="1" applyAlignment="1">
      <alignment horizontal="center"/>
    </xf>
    <xf numFmtId="0" fontId="5" fillId="4" borderId="26" xfId="0" applyFont="1" applyFill="1" applyBorder="1" applyAlignment="1">
      <alignment horizontal="center"/>
    </xf>
    <xf numFmtId="0" fontId="5" fillId="4" borderId="27" xfId="0" applyFont="1" applyFill="1" applyBorder="1" applyAlignment="1">
      <alignment horizontal="center"/>
    </xf>
    <xf numFmtId="0" fontId="5" fillId="4" borderId="10" xfId="0" applyFont="1" applyFill="1" applyBorder="1" applyAlignment="1">
      <alignment horizontal="center"/>
    </xf>
    <xf numFmtId="0" fontId="5" fillId="4" borderId="22" xfId="0" applyFont="1" applyFill="1" applyBorder="1" applyAlignment="1">
      <alignment horizontal="center"/>
    </xf>
    <xf numFmtId="0" fontId="5" fillId="4" borderId="9" xfId="0" applyFont="1" applyFill="1" applyBorder="1" applyAlignment="1">
      <alignment horizontal="center"/>
    </xf>
    <xf numFmtId="0" fontId="5" fillId="4" borderId="6" xfId="0" applyFont="1" applyFill="1" applyBorder="1" applyAlignment="1">
      <alignment horizontal="center"/>
    </xf>
    <xf numFmtId="0" fontId="5" fillId="0" borderId="6" xfId="0" applyFont="1" applyBorder="1" applyAlignment="1">
      <alignment horizontal="center" wrapText="1"/>
    </xf>
    <xf numFmtId="0" fontId="5" fillId="4" borderId="25" xfId="0" applyFont="1" applyFill="1" applyBorder="1" applyAlignment="1">
      <alignment horizontal="center" wrapText="1"/>
    </xf>
    <xf numFmtId="0" fontId="5" fillId="4" borderId="26" xfId="0" applyFont="1" applyFill="1" applyBorder="1" applyAlignment="1">
      <alignment horizontal="center" wrapText="1"/>
    </xf>
    <xf numFmtId="0" fontId="5" fillId="4" borderId="27" xfId="0" applyFont="1" applyFill="1" applyBorder="1" applyAlignment="1">
      <alignment horizontal="center" wrapText="1"/>
    </xf>
    <xf numFmtId="0" fontId="2" fillId="2" borderId="0" xfId="0" applyFont="1" applyFill="1" applyAlignment="1">
      <alignment horizontal="center" vertical="center" wrapText="1"/>
    </xf>
    <xf numFmtId="0" fontId="2" fillId="2" borderId="54" xfId="0" applyFont="1" applyFill="1" applyBorder="1" applyAlignment="1">
      <alignment horizontal="center" vertical="center"/>
    </xf>
    <xf numFmtId="4" fontId="2" fillId="2" borderId="54" xfId="0" applyNumberFormat="1" applyFont="1" applyFill="1" applyBorder="1" applyAlignment="1">
      <alignment horizontal="center" vertical="center"/>
    </xf>
    <xf numFmtId="0" fontId="2" fillId="2" borderId="54" xfId="0" applyFont="1" applyFill="1" applyBorder="1" applyAlignment="1">
      <alignment horizontal="center" vertical="center" wrapText="1"/>
    </xf>
    <xf numFmtId="4" fontId="2" fillId="2" borderId="54" xfId="0" applyNumberFormat="1" applyFont="1" applyFill="1" applyBorder="1" applyAlignment="1">
      <alignment horizontal="center" vertical="center" wrapText="1"/>
    </xf>
    <xf numFmtId="0" fontId="8" fillId="2" borderId="60" xfId="0" applyFont="1" applyFill="1" applyBorder="1" applyAlignment="1">
      <alignment horizontal="center" vertical="center" wrapText="1"/>
    </xf>
    <xf numFmtId="0" fontId="2" fillId="2" borderId="0" xfId="0" applyFont="1" applyFill="1" applyAlignment="1">
      <alignment horizontal="left" vertical="center"/>
    </xf>
    <xf numFmtId="0" fontId="8" fillId="2" borderId="58" xfId="0" applyFont="1" applyFill="1" applyBorder="1" applyAlignment="1">
      <alignment horizontal="center" vertical="center"/>
    </xf>
    <xf numFmtId="0" fontId="8" fillId="2" borderId="59" xfId="0" applyFont="1" applyFill="1" applyBorder="1" applyAlignment="1">
      <alignment horizontal="center" vertical="center"/>
    </xf>
  </cellXfs>
  <cellStyles count="285">
    <cellStyle name="%" xfId="2" xr:uid="{28B3C09E-57B7-4CAD-974A-2A6B5C9431CD}"/>
    <cellStyle name="20% - Accent1 2" xfId="3" xr:uid="{FD940F71-CBFD-49C0-AF9D-473F7144DB8D}"/>
    <cellStyle name="20% - Accent1 2 2" xfId="4" xr:uid="{FD61F872-FEF0-485C-9D58-ADDCAEB0E408}"/>
    <cellStyle name="20% - Accent1 2 2 2" xfId="5" xr:uid="{EEEC9D38-802F-4586-BEF5-3C5C27DE1881}"/>
    <cellStyle name="20% - Accent1 2 2 3" xfId="6" xr:uid="{DFEAFFE0-3C62-4DCE-8CC9-EADFD3F0AFD0}"/>
    <cellStyle name="20% - Accent2 2" xfId="7" xr:uid="{77C58C00-FFF8-4509-8631-AF898CE4985A}"/>
    <cellStyle name="20% - Accent2 2 2" xfId="8" xr:uid="{AAFEB823-4C32-4507-AC27-7589A8BE1941}"/>
    <cellStyle name="20% - Accent2 2 2 2" xfId="9" xr:uid="{8579A7EC-A5B3-4821-B489-10AF1F5E2026}"/>
    <cellStyle name="20% - Accent2 2 2 3" xfId="10" xr:uid="{F5FC86D7-D58E-478D-98D0-1648CACD0805}"/>
    <cellStyle name="20% - Accent3 2" xfId="11" xr:uid="{35142F8A-EE20-4160-8D74-C524FB667DD4}"/>
    <cellStyle name="20% - Accent3 2 2" xfId="12" xr:uid="{45F73205-B216-4DB2-9CC8-7D85F5FB1BCC}"/>
    <cellStyle name="20% - Accent3 2 2 2" xfId="13" xr:uid="{719CDDEC-1764-4530-8C87-1460A8DE6E60}"/>
    <cellStyle name="20% - Accent3 2 2 3" xfId="14" xr:uid="{381AA81D-1495-4CFE-8F95-9D1EF0DFBE66}"/>
    <cellStyle name="20% - Accent4 2" xfId="15" xr:uid="{86C19B7F-1F0E-4F60-ABE2-1FBF8182FD1E}"/>
    <cellStyle name="20% - Accent4 2 2" xfId="16" xr:uid="{2D4186FC-4711-45D0-9DED-1441C4E884F2}"/>
    <cellStyle name="20% - Accent4 2 2 2" xfId="17" xr:uid="{A61797C1-796F-4846-9D13-1EFCC8822F2B}"/>
    <cellStyle name="20% - Accent4 2 2 3" xfId="18" xr:uid="{A9774F9A-2392-4212-B398-628570483250}"/>
    <cellStyle name="20% - Accent5 2" xfId="19" xr:uid="{AF4A4518-7E3E-4DDE-8E6C-E096951018D4}"/>
    <cellStyle name="20% - Accent5 2 2" xfId="20" xr:uid="{475D027C-E3D2-46D9-BC02-DD29A0ADEDD9}"/>
    <cellStyle name="20% - Accent5 2 2 2" xfId="21" xr:uid="{D0E68B37-9339-4C4A-920E-15693CAD3691}"/>
    <cellStyle name="20% - Accent5 2 2 3" xfId="22" xr:uid="{0C0A4DD9-EA69-4B72-9BA9-7EA2C586ACD9}"/>
    <cellStyle name="20% - Accent6 2" xfId="23" xr:uid="{070914F4-738D-4C30-A7D1-32425066064B}"/>
    <cellStyle name="20% - Accent6 2 2" xfId="24" xr:uid="{5F962D61-1B62-4645-AB7E-8A8BBBDFD16B}"/>
    <cellStyle name="20% - Accent6 2 2 2" xfId="25" xr:uid="{1F2AC006-6E45-4196-B60B-542609489A9E}"/>
    <cellStyle name="20% - Accent6 2 2 3" xfId="26" xr:uid="{7652D8C9-7E79-41FB-9100-8626633365EA}"/>
    <cellStyle name="40% - Accent1 2" xfId="27" xr:uid="{04E98021-EDF5-4A56-9F43-6A214624EB76}"/>
    <cellStyle name="40% - Accent1 2 2" xfId="28" xr:uid="{843318A3-D408-46A0-8DC6-3F2612E5372E}"/>
    <cellStyle name="40% - Accent1 2 2 2" xfId="29" xr:uid="{D797B85E-6F61-4502-BB20-8723989FC9EE}"/>
    <cellStyle name="40% - Accent1 2 2 3" xfId="30" xr:uid="{9B111140-353F-43FF-BC9A-D31400F328B7}"/>
    <cellStyle name="40% - Accent2 2" xfId="31" xr:uid="{CF01671F-B39E-46E4-96C4-D3B4D8782B93}"/>
    <cellStyle name="40% - Accent2 2 2" xfId="32" xr:uid="{376679C6-99E8-4498-A93A-FF8857B90886}"/>
    <cellStyle name="40% - Accent2 2 2 2" xfId="33" xr:uid="{711E1450-8FF9-4B43-8CE4-4BAB5D1F7486}"/>
    <cellStyle name="40% - Accent2 2 2 3" xfId="34" xr:uid="{AEE19DB1-CB1A-4503-8377-029603B60FB6}"/>
    <cellStyle name="40% - Accent3 2" xfId="35" xr:uid="{C8A72E09-0881-4781-94E8-1B688EE38DB3}"/>
    <cellStyle name="40% - Accent3 2 2" xfId="36" xr:uid="{16DA0266-9072-4B7E-BBF4-C068FFAB67CB}"/>
    <cellStyle name="40% - Accent3 2 2 2" xfId="37" xr:uid="{71752928-1EAE-45E8-964C-753C64C46A4A}"/>
    <cellStyle name="40% - Accent3 2 2 3" xfId="38" xr:uid="{9076C4BE-72E0-4493-8317-40E1A4C8BF3C}"/>
    <cellStyle name="40% - Accent4 2" xfId="39" xr:uid="{8EB55F61-E9E8-44DE-9001-53E609612A52}"/>
    <cellStyle name="40% - Accent4 2 2" xfId="40" xr:uid="{F390FAF1-A2D2-4529-9C0B-15A12691330E}"/>
    <cellStyle name="40% - Accent4 2 2 2" xfId="41" xr:uid="{CF6C1D64-9857-4F3D-8C31-063AB6A4063C}"/>
    <cellStyle name="40% - Accent4 2 2 3" xfId="42" xr:uid="{E7D35BB7-4277-442C-904F-4C2FA6C49880}"/>
    <cellStyle name="40% - Accent5 2" xfId="43" xr:uid="{E9D7EF23-750B-4143-914F-B0BE4E4AA19A}"/>
    <cellStyle name="40% - Accent5 2 2" xfId="44" xr:uid="{38FC799F-C5A9-48CE-ABAE-F97CCEC534B4}"/>
    <cellStyle name="40% - Accent5 2 2 2" xfId="45" xr:uid="{1AEB7E17-A1E1-477E-9338-1502BFA7D7B4}"/>
    <cellStyle name="40% - Accent5 2 2 3" xfId="46" xr:uid="{A38A08B0-A5B4-48FA-B123-8F6C4A14B0C1}"/>
    <cellStyle name="40% - Accent6 2" xfId="47" xr:uid="{401A9E69-4130-48CB-9007-8313B8BFC81C}"/>
    <cellStyle name="40% - Accent6 2 2" xfId="48" xr:uid="{E57769FA-07C0-40A3-8C4E-7920DDBAB721}"/>
    <cellStyle name="40% - Accent6 2 2 2" xfId="49" xr:uid="{C4A0C077-32AC-40F1-BC39-E74512B9092E}"/>
    <cellStyle name="40% - Accent6 2 2 3" xfId="50" xr:uid="{79461E8C-B383-4262-9AD3-850A1408DC01}"/>
    <cellStyle name="5x indented GHG Textfiels" xfId="51" xr:uid="{A820E496-3844-4E3E-B303-FC65FE920778}"/>
    <cellStyle name="60% - Accent1 2" xfId="52" xr:uid="{71BE8A49-94A3-4DA4-9FBD-A2AF3E18A33F}"/>
    <cellStyle name="60% - Accent1 2 2" xfId="53" xr:uid="{D31A9B1D-1C1B-46DB-A4B8-96CEA14C7C6B}"/>
    <cellStyle name="60% - Accent1 2 2 2" xfId="54" xr:uid="{C1C2B55F-7606-460A-AAFB-E7AC146A7B3E}"/>
    <cellStyle name="60% - Accent1 2 2 3" xfId="55" xr:uid="{700D171A-4F01-4D45-B7A2-ED9DC14A7832}"/>
    <cellStyle name="60% - Accent2 2" xfId="56" xr:uid="{2E7E4133-472E-474D-BB41-EAD74869BE31}"/>
    <cellStyle name="60% - Accent2 2 2" xfId="57" xr:uid="{16F3471E-D711-4573-9F88-2DD690A7BD7F}"/>
    <cellStyle name="60% - Accent2 2 2 2" xfId="58" xr:uid="{E2A86B21-2D82-42A0-B74C-631C5652F7E7}"/>
    <cellStyle name="60% - Accent2 2 2 3" xfId="59" xr:uid="{2DDB49C2-FA65-4FA6-8AD2-209C83F6D599}"/>
    <cellStyle name="60% - Accent3 2" xfId="60" xr:uid="{8BAF2335-B163-4D8E-AA9B-D14242F6E0BA}"/>
    <cellStyle name="60% - Accent3 2 2" xfId="61" xr:uid="{2C2C0369-DD34-4EC3-BDD7-2A0EDC288F4A}"/>
    <cellStyle name="60% - Accent3 2 2 2" xfId="62" xr:uid="{9CE8E89A-9A67-4B98-9608-2175BEC63CF7}"/>
    <cellStyle name="60% - Accent3 2 2 3" xfId="63" xr:uid="{E95228A7-ADC1-4127-9FE4-1B9E01AE9539}"/>
    <cellStyle name="60% - Accent4 2" xfId="64" xr:uid="{6071D11A-4442-4F5A-846D-B4777E5B0B7F}"/>
    <cellStyle name="60% - Accent4 2 2" xfId="65" xr:uid="{DBB2CBBF-C70A-4F77-916E-F708D3443065}"/>
    <cellStyle name="60% - Accent4 2 2 2" xfId="66" xr:uid="{FE1E7CC8-4BCF-4124-9346-E5F1743E2F22}"/>
    <cellStyle name="60% - Accent4 2 2 3" xfId="67" xr:uid="{AFFD9A88-7A2F-4DF4-89CB-BC806B116800}"/>
    <cellStyle name="60% - Accent5 2" xfId="68" xr:uid="{A4244740-DFC1-464F-8117-3C08B26FC2EA}"/>
    <cellStyle name="60% - Accent5 2 2" xfId="69" xr:uid="{EA2D725D-FEAE-4D81-A41E-460F095A339D}"/>
    <cellStyle name="60% - Accent5 2 2 2" xfId="70" xr:uid="{2CF0EBB8-1BE2-4183-8551-8DDC45F22628}"/>
    <cellStyle name="60% - Accent5 2 2 3" xfId="71" xr:uid="{85B47296-2A4D-4603-82A1-F03915E2C706}"/>
    <cellStyle name="60% - Accent6 2" xfId="72" xr:uid="{A95AD311-0E5E-43FB-9925-52218FACA6E7}"/>
    <cellStyle name="60% - Accent6 2 2" xfId="73" xr:uid="{90E41684-2D62-47E8-839D-5F5027D5FE34}"/>
    <cellStyle name="60% - Accent6 2 2 2" xfId="74" xr:uid="{17A4D755-AEA4-4CF9-BE84-581B7537C286}"/>
    <cellStyle name="60% - Accent6 2 2 3" xfId="75" xr:uid="{E34F65AB-3CC8-4BCB-BCEB-C423F62978EA}"/>
    <cellStyle name="Accent1 2" xfId="76" xr:uid="{E579EA64-2810-468A-9D0A-E1AE24B96F46}"/>
    <cellStyle name="Accent1 2 2" xfId="77" xr:uid="{57DDAD44-835F-4038-AB7D-BBA1DEE5A8B6}"/>
    <cellStyle name="Accent1 2 2 2" xfId="78" xr:uid="{C9E05880-7BCE-4629-8B8A-D5FFF718A192}"/>
    <cellStyle name="Accent1 2 2 3" xfId="79" xr:uid="{21401A37-F297-4C93-9B49-AE40B7171C80}"/>
    <cellStyle name="Accent2 2" xfId="80" xr:uid="{EB1D704C-ED53-4C82-BADD-381E0EFCAB03}"/>
    <cellStyle name="Accent2 2 2" xfId="81" xr:uid="{EB79A47B-B445-4C1A-8FA5-219A6B1980B5}"/>
    <cellStyle name="Accent2 2 2 2" xfId="82" xr:uid="{17ECAE63-822E-4D09-A5DB-24C847803E42}"/>
    <cellStyle name="Accent2 2 2 3" xfId="83" xr:uid="{00C8FE43-8AE7-4CA9-A1C2-5E7E46F3A784}"/>
    <cellStyle name="Accent3 2" xfId="84" xr:uid="{04CFF585-4CE8-4E01-9205-47403040AFA8}"/>
    <cellStyle name="Accent3 2 2" xfId="85" xr:uid="{5AB0D0FA-212B-453A-B72D-5DEEFBC2DC63}"/>
    <cellStyle name="Accent3 2 2 2" xfId="86" xr:uid="{04B4CA72-5A85-4492-9D03-A91F42482215}"/>
    <cellStyle name="Accent3 2 2 3" xfId="87" xr:uid="{ED02DC6E-0760-40CE-9971-ACE3FAFBDEC5}"/>
    <cellStyle name="Accent4 2" xfId="88" xr:uid="{B41242D0-7059-4AD1-A712-23824F00B4BB}"/>
    <cellStyle name="Accent4 2 2" xfId="89" xr:uid="{E04F852B-5016-4D0E-8411-9DBD03F849FC}"/>
    <cellStyle name="Accent4 2 2 2" xfId="90" xr:uid="{5A3AD1A2-44B6-4934-A763-8EC8F1870D81}"/>
    <cellStyle name="Accent4 2 2 3" xfId="91" xr:uid="{07032B3B-B689-4772-84B8-19004CA0E5CE}"/>
    <cellStyle name="Accent5 2" xfId="92" xr:uid="{2C809998-5E3A-4C0C-B3E0-056354FA45C5}"/>
    <cellStyle name="Accent5 2 2" xfId="93" xr:uid="{2AC1F581-0A86-4E3B-AE48-B8BDA67D10A8}"/>
    <cellStyle name="Accent5 2 2 2" xfId="94" xr:uid="{CC696CBF-7DE3-4A79-A9C0-F7AA647370D6}"/>
    <cellStyle name="Accent5 2 2 3" xfId="95" xr:uid="{C2659A2F-CA68-4C92-8BF4-2AC89317D2D3}"/>
    <cellStyle name="Accent6 2" xfId="96" xr:uid="{A9AC08C1-7A59-4B71-A616-F0A97163E550}"/>
    <cellStyle name="Accent6 2 2" xfId="97" xr:uid="{AAB01D9C-2DFD-4406-B5A7-DEB7653F51C3}"/>
    <cellStyle name="Accent6 2 2 2" xfId="98" xr:uid="{2DA5BBCE-2144-455D-9392-7BAB2EA20135}"/>
    <cellStyle name="Accent6 2 2 3" xfId="99" xr:uid="{4D0A222A-1042-4429-A732-EC0C689798A5}"/>
    <cellStyle name="AggblueCels_1x" xfId="100" xr:uid="{5E45BA66-BA40-48AB-8601-A9B5C11FB05D}"/>
    <cellStyle name="Bad 2" xfId="101" xr:uid="{878811F1-D266-4823-B15A-82C0AE8E9D6E}"/>
    <cellStyle name="Bad 2 2" xfId="102" xr:uid="{B3C790D6-345C-4142-8B26-9505DB5221A3}"/>
    <cellStyle name="Bad 2 2 2" xfId="103" xr:uid="{3E6D837E-2650-420E-AB67-FFF4FDBC1094}"/>
    <cellStyle name="Bad 2 2 3" xfId="104" xr:uid="{2558403D-7C25-48AC-879B-8FABCD933036}"/>
    <cellStyle name="Bold GHG Numbers (0.00)" xfId="105" xr:uid="{A7F14C45-8478-42BF-B5C1-9540214DAEE6}"/>
    <cellStyle name="Calculation 2" xfId="106" xr:uid="{C7475DB9-E6C9-4F87-899A-006D17808269}"/>
    <cellStyle name="Calculation 2 2" xfId="107" xr:uid="{254FA8E0-AA3B-467B-9A97-7C7B27A2C586}"/>
    <cellStyle name="Calculation 2 2 2" xfId="108" xr:uid="{A3A65E97-28F1-4DD9-9893-97633F2A45BF}"/>
    <cellStyle name="Calculation 2 2 2 2" xfId="109" xr:uid="{ADF8AAC5-ABCC-405B-890A-054B21CE6ED2}"/>
    <cellStyle name="Calculation 2 2 2 3" xfId="110" xr:uid="{DB31E6ED-1190-4688-83DE-1C02E825AB55}"/>
    <cellStyle name="Calculation 2 3" xfId="111" xr:uid="{79D16D8D-41B9-4222-9E06-EADCA38146C1}"/>
    <cellStyle name="Calculation 2 3 2" xfId="112" xr:uid="{598322EF-F26F-464C-9FC5-27489C06D162}"/>
    <cellStyle name="Calculation 2 3 2 2" xfId="113" xr:uid="{77579D7C-43ED-42D2-80AD-2A196BFFEA90}"/>
    <cellStyle name="Calculation 2 3 2 3" xfId="114" xr:uid="{95BE55D8-F201-44E5-9B95-70D1203F6A2A}"/>
    <cellStyle name="Calculation 2 4" xfId="115" xr:uid="{DE05CE02-C55C-47E3-9B3D-592045ED811D}"/>
    <cellStyle name="Calculation 2 4 2" xfId="116" xr:uid="{D703D3F7-9893-402D-B624-4FE465276CAC}"/>
    <cellStyle name="Calculation 2 4 3" xfId="117" xr:uid="{B5803EF4-0F3F-4656-B134-D0F6BAD39965}"/>
    <cellStyle name="Check Cell 2" xfId="118" xr:uid="{9364E0DA-5186-49F1-BD3F-4A3D30F3640D}"/>
    <cellStyle name="Check Cell 2 2" xfId="119" xr:uid="{7AA5E5DE-49A3-42C5-97E5-B4C04DC745D0}"/>
    <cellStyle name="Check Cell 2 2 2" xfId="120" xr:uid="{0CB5CCFF-A746-4508-8F34-74FF1E7DB417}"/>
    <cellStyle name="Check Cell 2 2 3" xfId="121" xr:uid="{521416CC-0AD6-4F00-915C-B90B1BA9E649}"/>
    <cellStyle name="Comma 2" xfId="123" xr:uid="{7E0AD2C4-63C3-428A-9AE3-36A6C6EA3217}"/>
    <cellStyle name="Comma 2 2" xfId="124" xr:uid="{02043B8C-8BC2-43B2-9635-DCC9B3C00C5E}"/>
    <cellStyle name="Comma 2 3" xfId="125" xr:uid="{91B5F300-E90E-4755-8B73-C92CFD887BCB}"/>
    <cellStyle name="Comma 2 4" xfId="126" xr:uid="{4530A53B-FA18-49E4-A93E-C928912CFD25}"/>
    <cellStyle name="Comma 3" xfId="127" xr:uid="{44B77B0D-3B08-4E15-A098-F5B65BE690E7}"/>
    <cellStyle name="Comma 4" xfId="122" xr:uid="{034F38DF-14C2-4381-8E20-B18768AA2AC0}"/>
    <cellStyle name="Cover" xfId="128" xr:uid="{0841F648-57DB-4583-A9E0-EA17F8AEDDEB}"/>
    <cellStyle name="Dezimal [0]_Tfz-Anzahl" xfId="129" xr:uid="{84B829EA-45EF-4407-9A15-00F67B830AB0}"/>
    <cellStyle name="Dezimal_Tfz-Anzahl" xfId="130" xr:uid="{8E63B4F0-9A79-4CD8-A08F-E3D2F1353A35}"/>
    <cellStyle name="Euro" xfId="131" xr:uid="{D2891F7D-DF53-4F5F-B57F-DD2559586475}"/>
    <cellStyle name="Euro 2" xfId="132" xr:uid="{EBDB4F0E-3235-4B31-8416-9567EF2A5276}"/>
    <cellStyle name="Explanatory Text 2" xfId="133" xr:uid="{2649222A-8A2F-4DBA-8881-96538EE3D6B5}"/>
    <cellStyle name="Good 2" xfId="134" xr:uid="{A10600B6-6169-47D7-8DBC-95C518FE5200}"/>
    <cellStyle name="Good 2 2" xfId="135" xr:uid="{88677E98-E165-4C42-91A2-BDB51C048DC8}"/>
    <cellStyle name="Good 2 2 2" xfId="136" xr:uid="{72F048E0-A442-4067-8FBC-E1F1A00751E1}"/>
    <cellStyle name="Good 2 2 3" xfId="137" xr:uid="{7601A36A-1D31-4169-893F-F20619D1B614}"/>
    <cellStyle name="Heading" xfId="138" xr:uid="{FA2C94A7-C50C-495F-8D8F-3FB29F2C8D1C}"/>
    <cellStyle name="Heading 1 2" xfId="139" xr:uid="{DE393B35-8B92-41AA-86F6-6BCEDE816EC5}"/>
    <cellStyle name="Heading 2 2" xfId="140" xr:uid="{555A893E-23D9-474A-90B0-803457EC5F5F}"/>
    <cellStyle name="Heading 3 2" xfId="141" xr:uid="{69020942-56F8-4084-AD66-DF9B7DF8AE53}"/>
    <cellStyle name="Heading 4 2" xfId="142" xr:uid="{A98D7FE7-0D9D-4D19-B0BB-4930706BB097}"/>
    <cellStyle name="Hyperlink 2" xfId="144" xr:uid="{F7B622D1-6857-4AB2-9185-8B14BDDE9B72}"/>
    <cellStyle name="Hyperlink 3" xfId="145" xr:uid="{771946ED-FFFF-49E8-A636-23EEEAE66DBF}"/>
    <cellStyle name="Hyperlink 4" xfId="146" xr:uid="{F513EBFA-7AC4-46F9-AEA1-DDF3BD92693B}"/>
    <cellStyle name="Hyperlink 5" xfId="147" xr:uid="{CB770571-C14B-4055-A41E-4CB2484FFB68}"/>
    <cellStyle name="Hyperlink 6" xfId="143" xr:uid="{41B85118-D754-4E9B-BDB9-DC1150F23C37}"/>
    <cellStyle name="Input 2" xfId="148" xr:uid="{6D44D615-0817-4253-81AA-CA08382DCF03}"/>
    <cellStyle name="Input 2 2" xfId="149" xr:uid="{8C8D50C1-C067-42C4-BA9B-0CC5AF14F87B}"/>
    <cellStyle name="Input 2 2 2" xfId="150" xr:uid="{0E38A022-262C-4CB9-9627-65491E768386}"/>
    <cellStyle name="Input 2 2 2 2" xfId="151" xr:uid="{ADF15739-FBBD-498A-96F1-FB3601EE713E}"/>
    <cellStyle name="Input 2 2 2 3" xfId="152" xr:uid="{C2E801A1-56D4-4EE4-B59F-09EF910B370D}"/>
    <cellStyle name="Input 2 3" xfId="153" xr:uid="{2BDBFD11-A62D-4EBB-8108-946E5A5E32D4}"/>
    <cellStyle name="Input 2 3 2" xfId="154" xr:uid="{DD3438C2-79FA-46B2-9DB8-E1F3F44333FA}"/>
    <cellStyle name="Input 2 3 2 2" xfId="155" xr:uid="{21A14093-A02B-4582-9812-C5B942F2001A}"/>
    <cellStyle name="Input 2 3 2 3" xfId="156" xr:uid="{E9EF78A4-763C-4FA1-8B15-4E5F3CF9B40A}"/>
    <cellStyle name="Input 2 4" xfId="157" xr:uid="{756FB6D0-8EB3-4E78-AA1F-34EDF13082E6}"/>
    <cellStyle name="Input 2 4 2" xfId="158" xr:uid="{74CB01EC-1FF5-4139-849A-D630CCFBA2B8}"/>
    <cellStyle name="Input 2 4 3" xfId="159" xr:uid="{7D8155E1-14D9-41FA-B1AA-36C27B55DEC0}"/>
    <cellStyle name="InputCells12_BBorder_CRFReport-template" xfId="160" xr:uid="{B26AABEF-CF54-4CB8-8D65-6F29C15B1302}"/>
    <cellStyle name="Linked Cell 2" xfId="161" xr:uid="{87FD095B-067F-4415-8768-213D06E849CE}"/>
    <cellStyle name="Menu" xfId="162" xr:uid="{6B72A4A1-24DD-4897-B435-961FEF313FB9}"/>
    <cellStyle name="Milliers [0]_03tabmat" xfId="163" xr:uid="{96FB574E-9B5F-46A4-AFED-5F439682FEA0}"/>
    <cellStyle name="Milliers_03tabmat" xfId="164" xr:uid="{F28B886E-F233-43F3-AF5E-BE14BACA8B1B}"/>
    <cellStyle name="Monétaire [0]_03tabmat" xfId="165" xr:uid="{A28DC531-B1E3-46F2-894D-808A297A5928}"/>
    <cellStyle name="Monétaire_03tabmat" xfId="166" xr:uid="{18E11882-3149-45BE-AE70-0AD44B44EBA3}"/>
    <cellStyle name="Neutral 2" xfId="167" xr:uid="{B10E0B36-F45F-4011-B24B-460B770A29F2}"/>
    <cellStyle name="Neutral 2 2" xfId="168" xr:uid="{62816860-9E7C-46FA-AD03-09E82E722394}"/>
    <cellStyle name="Neutral 2 2 2" xfId="169" xr:uid="{33035A90-64D8-4053-92E6-318998AA1199}"/>
    <cellStyle name="Neutral 2 2 3" xfId="170" xr:uid="{B3F575F8-803F-49F1-B3AC-C6430B9949BB}"/>
    <cellStyle name="Normal" xfId="0" builtinId="0"/>
    <cellStyle name="Normal 10" xfId="171" xr:uid="{90875177-5833-4525-9D80-45420C1D5FFD}"/>
    <cellStyle name="Normal 10 2" xfId="172" xr:uid="{50DEB88F-FF48-411E-812A-5078B05B7F62}"/>
    <cellStyle name="Normal 10 2 2" xfId="173" xr:uid="{8F6250BB-2D4E-46C4-9A58-2FC460B14FFE}"/>
    <cellStyle name="Normal 10 3" xfId="174" xr:uid="{C139191A-67B6-48E2-94A5-7A0C80544CA1}"/>
    <cellStyle name="Normal 10 3 2" xfId="175" xr:uid="{E569FE23-7782-4C7B-877F-2BEB3153B4B0}"/>
    <cellStyle name="Normal 10 4" xfId="176" xr:uid="{C0105FE9-9FA7-4B95-8A72-8D04660B1F31}"/>
    <cellStyle name="Normal 11" xfId="177" xr:uid="{3153266B-3B4E-4FF0-811A-E9BFD28A4F5A}"/>
    <cellStyle name="Normal 11 2" xfId="178" xr:uid="{EAADD7B1-5E0F-4597-8388-B21F53600D8B}"/>
    <cellStyle name="Normal 12" xfId="179" xr:uid="{37875C20-CED4-46FB-B6D9-02E3D0550521}"/>
    <cellStyle name="Normal 13" xfId="180" xr:uid="{D08919F4-E42A-49C6-AE82-2E2176C42623}"/>
    <cellStyle name="Normal 13 2" xfId="181" xr:uid="{46C866A5-C634-49B5-A367-E8B19124BBE1}"/>
    <cellStyle name="Normal 13 3" xfId="182" xr:uid="{37865386-9CEF-4006-ABC9-A41744CCE6DF}"/>
    <cellStyle name="Normal 14" xfId="183" xr:uid="{7A6B089A-555B-497D-97FF-257CF8E92A46}"/>
    <cellStyle name="Normal 14 2 2 2" xfId="184" xr:uid="{C3A6507C-779A-4EAC-9ADB-04DFB55C4BEC}"/>
    <cellStyle name="Normal 15" xfId="185" xr:uid="{2ED475EC-0ED7-4A95-AC7F-FF7FA947109F}"/>
    <cellStyle name="Normal 15 2 2 2" xfId="186" xr:uid="{3AA280B7-E2FC-4B76-96B2-5F205917B48F}"/>
    <cellStyle name="Normal 16" xfId="187" xr:uid="{A935B5FE-4D1F-499A-AA19-13A4CAA1ECC7}"/>
    <cellStyle name="Normal 17" xfId="1" xr:uid="{A16915F8-8397-47F9-BB91-5BD4A68ADC57}"/>
    <cellStyle name="Normal 18" xfId="188" xr:uid="{460168AA-7EB1-4820-9DD8-6A866A8D36A9}"/>
    <cellStyle name="Normal 2" xfId="189" xr:uid="{2F233533-F8FB-477B-BAD3-304F3A0B08CA}"/>
    <cellStyle name="Normal 2 2" xfId="190" xr:uid="{9EDAE51A-2C04-4434-B3F1-7FD2C4E510B3}"/>
    <cellStyle name="Normal 2 3" xfId="191" xr:uid="{C197228E-708C-4E7B-A474-51E8AEF73A97}"/>
    <cellStyle name="Normal 209 2" xfId="192" xr:uid="{18E9FA63-C0F8-419E-BAC1-2643D2BA8FF0}"/>
    <cellStyle name="Normal 21" xfId="193" xr:uid="{16A2EBD3-0DEE-4788-A14B-0A91C0E3DBA4}"/>
    <cellStyle name="Normal 22" xfId="194" xr:uid="{484FD67A-4CBB-444F-8709-7EFEAEDDC6B0}"/>
    <cellStyle name="Normal 3" xfId="195" xr:uid="{C7368FF6-5ECE-425A-97E2-EBEDDC720979}"/>
    <cellStyle name="Normal 3 2" xfId="196" xr:uid="{F9872CCD-1CE7-4326-8870-7C822702FBF3}"/>
    <cellStyle name="Normal 3 3" xfId="197" xr:uid="{9DF3577B-1B53-4210-8493-B33794E5B4E8}"/>
    <cellStyle name="Normal 3 4" xfId="198" xr:uid="{F03DD387-721B-4048-9EBC-C713120D4B73}"/>
    <cellStyle name="Normal 4" xfId="199" xr:uid="{06113E7F-D4E0-47B5-91D4-26C4BFB2E1B1}"/>
    <cellStyle name="Normal 4 2" xfId="200" xr:uid="{2E66D0C3-B380-4BE0-85DA-18FBF9F14E8B}"/>
    <cellStyle name="Normal 4 2 2" xfId="201" xr:uid="{66CEFE9E-CECB-4B1C-9011-E154F88E4E84}"/>
    <cellStyle name="Normal 4 3" xfId="202" xr:uid="{9F61299A-8404-4E98-A156-F58173BF219A}"/>
    <cellStyle name="Normal 4 3 2" xfId="203" xr:uid="{BFDF3373-CA07-44E7-86D7-EE3722770D40}"/>
    <cellStyle name="Normal 4 4" xfId="204" xr:uid="{A3CD0DC0-875B-4BCA-9C89-39C8C3394D78}"/>
    <cellStyle name="Normal 4 5" xfId="205" xr:uid="{A2CE6146-B61A-4ABF-A839-818A112FF2ED}"/>
    <cellStyle name="Normal 5" xfId="206" xr:uid="{BFA57C7D-B51C-4271-8E30-187E20D1672E}"/>
    <cellStyle name="Normal 6" xfId="207" xr:uid="{C765A104-9A26-4767-81FD-00E8B09BC300}"/>
    <cellStyle name="Normal 7" xfId="208" xr:uid="{525F24F8-962C-4861-865E-A9532FDF75AB}"/>
    <cellStyle name="Normal 8" xfId="209" xr:uid="{34733ABC-04D8-43D0-A7D3-BA3145CEE677}"/>
    <cellStyle name="Normal 9" xfId="210" xr:uid="{CDD5D90F-747D-4AD9-87C0-DAAFFDA41C3E}"/>
    <cellStyle name="Normal GHG-Shade" xfId="211" xr:uid="{37124F8A-C482-4FD8-B53A-2D5347A5E666}"/>
    <cellStyle name="Note 2" xfId="212" xr:uid="{5240A59C-637C-43F2-AF32-45DD815F19E9}"/>
    <cellStyle name="Note 2 2" xfId="213" xr:uid="{B2383646-C451-4446-8349-C2C43520201F}"/>
    <cellStyle name="Note 2 2 2" xfId="214" xr:uid="{8CD32C42-379A-41DB-8BC6-64BAF1F429AD}"/>
    <cellStyle name="Note 2 2 2 2" xfId="215" xr:uid="{C7793E3A-5580-48FE-AC83-E999065D4126}"/>
    <cellStyle name="Note 2 2 2 3" xfId="216" xr:uid="{8A134F11-7E6D-4377-BECA-35171AC8EB8E}"/>
    <cellStyle name="Note 2 3" xfId="217" xr:uid="{2FABC569-3C58-4217-9477-E3A1195F5D10}"/>
    <cellStyle name="Note 2 3 2" xfId="218" xr:uid="{043D1850-7287-44E2-BA16-A978E03F13EC}"/>
    <cellStyle name="Note 2 3 3" xfId="219" xr:uid="{5DC194AE-1DBB-4DA0-AAD1-6D765C554D00}"/>
    <cellStyle name="Output 2" xfId="220" xr:uid="{56216D34-6E61-4286-86CA-8B44A34DAEAB}"/>
    <cellStyle name="Output 2 2" xfId="221" xr:uid="{338E57FF-35D3-4814-B85F-E5436E69C6A4}"/>
    <cellStyle name="Output 2 2 2" xfId="222" xr:uid="{6594539E-4952-4CF2-BBAD-A8C2A268F96C}"/>
    <cellStyle name="Output 2 2 2 2" xfId="223" xr:uid="{8FA845DE-5735-4A1C-83B5-B1C7D5472EC5}"/>
    <cellStyle name="Output 2 2 2 3" xfId="224" xr:uid="{AC708DBC-B285-4674-BE78-F0DA009983B0}"/>
    <cellStyle name="Output 2 3" xfId="225" xr:uid="{C32F7DCD-A792-4D4D-AC23-9874790BB474}"/>
    <cellStyle name="Output 2 3 2" xfId="226" xr:uid="{3C138D0A-B152-42CE-835A-F12C8CAB66C1}"/>
    <cellStyle name="Output 2 3 3" xfId="227" xr:uid="{EE82266A-6126-43E3-A666-AE177FB41759}"/>
    <cellStyle name="Percent" xfId="284" builtinId="5"/>
    <cellStyle name="Percent 10" xfId="228" xr:uid="{3DD393D8-BC21-4B84-95A2-CCD0798E2C3A}"/>
    <cellStyle name="Percent 10 2" xfId="229" xr:uid="{C99CD285-211A-4999-99EC-B0E8D5874359}"/>
    <cellStyle name="Percent 10 3" xfId="230" xr:uid="{551397CB-ED85-413A-9DE9-B66137022571}"/>
    <cellStyle name="Percent 2" xfId="231" xr:uid="{EA590AAF-BCC4-40B6-B804-35DF711E8E4E}"/>
    <cellStyle name="Percent 2 2" xfId="232" xr:uid="{A7CC4C5F-493F-49F3-9AC0-92B1D48D0658}"/>
    <cellStyle name="Percent 2 3" xfId="233" xr:uid="{97CDCFB5-24F3-4D78-B481-EB8738236747}"/>
    <cellStyle name="Percent 3" xfId="234" xr:uid="{1F04917F-2400-46C2-8B76-A24AC373FEDC}"/>
    <cellStyle name="Percent 4" xfId="235" xr:uid="{8250BD97-BAAA-4F67-858A-FAF0CA019389}"/>
    <cellStyle name="Percent 5" xfId="236" xr:uid="{794FC1CF-3309-408F-88C3-FCBBBC2B3CC2}"/>
    <cellStyle name="Percent 5 2" xfId="237" xr:uid="{4D97184A-6E6D-47B8-979B-B047A38C77E1}"/>
    <cellStyle name="Percent 6" xfId="238" xr:uid="{6848419F-4238-40A6-B8D3-6B8317E2B763}"/>
    <cellStyle name="Percent 7" xfId="239" xr:uid="{FA2A29DB-2368-4FAE-BD9C-C3531CB07AF5}"/>
    <cellStyle name="Percent 8" xfId="240" xr:uid="{3B209A37-8CD7-40DF-A2FE-33D157AE23B9}"/>
    <cellStyle name="Percent 9" xfId="241" xr:uid="{6E9891F4-370F-4F77-8D87-6191E9E8DB8D}"/>
    <cellStyle name="Publication_style" xfId="242" xr:uid="{975F9612-E789-4841-8C71-50E2D28D2466}"/>
    <cellStyle name="Refdb standard" xfId="243" xr:uid="{B585E0F7-D217-482E-BB74-4370BB29E8D3}"/>
    <cellStyle name="Refdb standard 2" xfId="244" xr:uid="{1AFCF703-1DD9-46AF-9B9B-FF33FFFF2539}"/>
    <cellStyle name="Shade" xfId="245" xr:uid="{0D15632D-C112-4913-8400-564671EFC652}"/>
    <cellStyle name="Shade 2" xfId="246" xr:uid="{A212D452-906B-48C5-A96E-22D0ADFF11EC}"/>
    <cellStyle name="Shade 3" xfId="247" xr:uid="{FF58AB7C-903A-4C33-ADD9-538FC34CEC68}"/>
    <cellStyle name="Source" xfId="248" xr:uid="{25976026-8C61-4C7C-9446-5A519925B14F}"/>
    <cellStyle name="Source Hed" xfId="249" xr:uid="{56B05D0E-2243-456E-8144-A3171EBB2DF9}"/>
    <cellStyle name="Source Text" xfId="250" xr:uid="{5E83FE87-A7B1-43ED-8EB9-555424D11D42}"/>
    <cellStyle name="Standard_E00seit45" xfId="251" xr:uid="{1A9388C9-19BB-46E9-88EA-A130EDAB120F}"/>
    <cellStyle name="Style 21" xfId="252" xr:uid="{98B9FC51-DC3E-493E-8028-8176BA29CC95}"/>
    <cellStyle name="Style 21 2" xfId="253" xr:uid="{964BB34A-3EB8-4C75-917C-EDC6CE9F0484}"/>
    <cellStyle name="Style 22" xfId="254" xr:uid="{35931745-8F22-40A7-8EC4-1A79A07B7A1F}"/>
    <cellStyle name="Style 22 2" xfId="255" xr:uid="{E1A13DD3-B9B2-4422-A2A0-51566D52A586}"/>
    <cellStyle name="Style 23" xfId="256" xr:uid="{3637141A-51BF-499A-819A-4430510EFC12}"/>
    <cellStyle name="Style 23 2" xfId="257" xr:uid="{7D523397-558F-4AA3-B3DA-C686ED416D68}"/>
    <cellStyle name="Style 24" xfId="258" xr:uid="{2F3275C4-E62C-46FF-B6F9-47137B0D5D94}"/>
    <cellStyle name="Style 24 2" xfId="259" xr:uid="{4F43AC47-D7DD-4FC4-96D0-C61F038BA04C}"/>
    <cellStyle name="Style 29" xfId="260" xr:uid="{3EBDE816-70EE-47A7-97D2-65FA9A8B6F35}"/>
    <cellStyle name="Style 29 2" xfId="261" xr:uid="{6258E482-0138-4480-BC85-4358C340F08C}"/>
    <cellStyle name="Style 30" xfId="262" xr:uid="{F36323EA-B2C6-44E8-9816-7B56D34F6F93}"/>
    <cellStyle name="Style 30 2" xfId="263" xr:uid="{0F455753-66CC-46DA-87E1-5C787C3BE3EB}"/>
    <cellStyle name="Style 31" xfId="264" xr:uid="{CC8A5D23-B9BF-4C9A-B451-2D6C219C6E0F}"/>
    <cellStyle name="Style 31 2" xfId="265" xr:uid="{64589F72-A431-437A-B03A-28F28FE78D7D}"/>
    <cellStyle name="Style 32" xfId="266" xr:uid="{8060495D-7034-4D30-A4B9-ABC00E5229FB}"/>
    <cellStyle name="Style 32 2" xfId="267" xr:uid="{A35C1FC2-2EE8-461B-8BE6-9B7BF60F62AF}"/>
    <cellStyle name="Title 2" xfId="268" xr:uid="{469058A4-6DAC-4907-9B51-B9CD63DEC421}"/>
    <cellStyle name="Title-1" xfId="269" xr:uid="{5A4C25AA-4284-402C-A8E7-08F248B74953}"/>
    <cellStyle name="Title-2" xfId="270" xr:uid="{7F3F8D8A-7C5F-4519-B8A0-493A8B3E38B5}"/>
    <cellStyle name="Titre ligne" xfId="271" xr:uid="{523550E7-E96E-4787-AC14-792846017ED9}"/>
    <cellStyle name="Total 2" xfId="272" xr:uid="{2DC6D441-EBA1-4C61-9620-44C47A84875F}"/>
    <cellStyle name="Total 2 2" xfId="273" xr:uid="{CB51457C-FE58-4D7B-8CCD-91788C4DDECA}"/>
    <cellStyle name="Total intermediaire" xfId="274" xr:uid="{A108C5DD-9114-448F-A825-C16C14701FE6}"/>
    <cellStyle name="Tusenskille [0]_rob4-mon.xls Diagram 1" xfId="275" xr:uid="{61EAD250-0B4D-46FE-88A3-EDA091E2A158}"/>
    <cellStyle name="Tusenskille_rob4-mon.xls Diagram 1" xfId="276" xr:uid="{1C11CB80-D90F-4018-B12E-E3144C6DC0E9}"/>
    <cellStyle name="Valuta [0]_rob4-mon.xls Diagram 1" xfId="277" xr:uid="{531BE263-9367-405B-A853-2B059ED98E5E}"/>
    <cellStyle name="Valuta_rob4-mon.xls Diagram 1" xfId="278" xr:uid="{B768B389-A74D-4CFB-8453-19076A1863FB}"/>
    <cellStyle name="Währung [0]_Excel2" xfId="279" xr:uid="{49062374-F858-452B-BEF5-20AF895C551F}"/>
    <cellStyle name="Währung_Excel2" xfId="280" xr:uid="{2BBB5452-0002-4710-8B07-659E315D83B9}"/>
    <cellStyle name="Warning Text 2" xfId="281" xr:uid="{30C18109-4C55-4790-8E24-C565000150E3}"/>
    <cellStyle name="Year" xfId="282" xr:uid="{CB445F08-D5D1-4220-903D-4E960E302ACC}"/>
    <cellStyle name="Обычный_2++_CRFReport-template" xfId="283" xr:uid="{D0DE5750-A18E-45DB-A1FD-5C7D606875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Emissions (tCO2e)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'Summary and Analysis'!$C$6</c:f>
              <c:strCache>
                <c:ptCount val="1"/>
                <c:pt idx="0">
                  <c:v>Total Emissions (tCO2e)</c:v>
                </c:pt>
              </c:strCache>
            </c:strRef>
          </c:tx>
          <c:spPr>
            <a:solidFill>
              <a:schemeClr val="accent1"/>
            </a:solidFill>
            <a:ln>
              <a:noFill/>
            </a:ln>
            <a:effectLst/>
          </c:spPr>
          <c:invertIfNegative val="0"/>
          <c:cat>
            <c:strRef>
              <c:f>'Summary and Analysis'!$B$7:$B$14</c:f>
              <c:strCache>
                <c:ptCount val="8"/>
                <c:pt idx="0">
                  <c:v>Africa</c:v>
                </c:pt>
                <c:pt idx="1">
                  <c:v>Asia</c:v>
                </c:pt>
                <c:pt idx="2">
                  <c:v>Europe</c:v>
                </c:pt>
                <c:pt idx="3">
                  <c:v>Home</c:v>
                </c:pt>
                <c:pt idx="4">
                  <c:v>North America</c:v>
                </c:pt>
                <c:pt idx="5">
                  <c:v>Oceania</c:v>
                </c:pt>
                <c:pt idx="6">
                  <c:v>South America</c:v>
                </c:pt>
                <c:pt idx="7">
                  <c:v>UK</c:v>
                </c:pt>
              </c:strCache>
            </c:strRef>
          </c:cat>
          <c:val>
            <c:numRef>
              <c:f>'Summary and Analysis'!$C$7:$C$14</c:f>
              <c:numCache>
                <c:formatCode>#,##0.00</c:formatCode>
                <c:ptCount val="8"/>
                <c:pt idx="0">
                  <c:v>1900.5812736657681</c:v>
                </c:pt>
                <c:pt idx="1">
                  <c:v>8947.654417428017</c:v>
                </c:pt>
                <c:pt idx="2">
                  <c:v>1157.1707393436973</c:v>
                </c:pt>
                <c:pt idx="3">
                  <c:v>307.01389523382738</c:v>
                </c:pt>
                <c:pt idx="4">
                  <c:v>1536.9093779336836</c:v>
                </c:pt>
                <c:pt idx="5">
                  <c:v>134.68669680789043</c:v>
                </c:pt>
                <c:pt idx="6">
                  <c:v>128.37272508419437</c:v>
                </c:pt>
                <c:pt idx="7">
                  <c:v>352.29445162059733</c:v>
                </c:pt>
              </c:numCache>
            </c:numRef>
          </c:val>
          <c:extLst>
            <c:ext xmlns:c16="http://schemas.microsoft.com/office/drawing/2014/chart" uri="{C3380CC4-5D6E-409C-BE32-E72D297353CC}">
              <c16:uniqueId val="{00000000-AE41-42DB-9CBD-213AB5675AB6}"/>
            </c:ext>
          </c:extLst>
        </c:ser>
        <c:dLbls>
          <c:showLegendKey val="0"/>
          <c:showVal val="0"/>
          <c:showCatName val="0"/>
          <c:showSerName val="0"/>
          <c:showPercent val="0"/>
          <c:showBubbleSize val="0"/>
        </c:dLbls>
        <c:gapWidth val="219"/>
        <c:overlap val="-27"/>
        <c:axId val="976133136"/>
        <c:axId val="976126896"/>
      </c:barChart>
      <c:catAx>
        <c:axId val="97613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6126896"/>
        <c:crosses val="autoZero"/>
        <c:auto val="1"/>
        <c:lblAlgn val="ctr"/>
        <c:lblOffset val="100"/>
        <c:noMultiLvlLbl val="0"/>
      </c:catAx>
      <c:valAx>
        <c:axId val="9761268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Emissions</a:t>
                </a:r>
                <a:r>
                  <a:rPr lang="en-GB" baseline="0"/>
                  <a:t> (tonnes CO2e)</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6133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 and Analysis'!$D$322</c:f>
              <c:strCache>
                <c:ptCount val="1"/>
                <c:pt idx="0">
                  <c:v>Percent of North American Emissions </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D5A8-4188-A405-8CAEDE42027E}"/>
              </c:ext>
            </c:extLst>
          </c:dPt>
          <c:dPt>
            <c:idx val="1"/>
            <c:bubble3D val="0"/>
            <c:spPr>
              <a:solidFill>
                <a:schemeClr val="accent2"/>
              </a:solidFill>
              <a:ln w="19050">
                <a:noFill/>
              </a:ln>
              <a:effectLst/>
            </c:spPr>
            <c:extLst>
              <c:ext xmlns:c16="http://schemas.microsoft.com/office/drawing/2014/chart" uri="{C3380CC4-5D6E-409C-BE32-E72D297353CC}">
                <c16:uniqueId val="{00000003-D5A8-4188-A405-8CAEDE42027E}"/>
              </c:ext>
            </c:extLst>
          </c:dPt>
          <c:dPt>
            <c:idx val="2"/>
            <c:bubble3D val="0"/>
            <c:spPr>
              <a:solidFill>
                <a:schemeClr val="accent3"/>
              </a:solidFill>
              <a:ln w="19050">
                <a:noFill/>
              </a:ln>
              <a:effectLst/>
            </c:spPr>
            <c:extLst>
              <c:ext xmlns:c16="http://schemas.microsoft.com/office/drawing/2014/chart" uri="{C3380CC4-5D6E-409C-BE32-E72D297353CC}">
                <c16:uniqueId val="{00000005-D5A8-4188-A405-8CAEDE42027E}"/>
              </c:ext>
            </c:extLst>
          </c:dPt>
          <c:dPt>
            <c:idx val="3"/>
            <c:bubble3D val="0"/>
            <c:spPr>
              <a:solidFill>
                <a:schemeClr val="accent4"/>
              </a:solidFill>
              <a:ln w="19050">
                <a:noFill/>
              </a:ln>
              <a:effectLst/>
            </c:spPr>
            <c:extLst>
              <c:ext xmlns:c16="http://schemas.microsoft.com/office/drawing/2014/chart" uri="{C3380CC4-5D6E-409C-BE32-E72D297353CC}">
                <c16:uniqueId val="{00000007-D5A8-4188-A405-8CAEDE42027E}"/>
              </c:ext>
            </c:extLst>
          </c:dPt>
          <c:dPt>
            <c:idx val="4"/>
            <c:bubble3D val="0"/>
            <c:spPr>
              <a:solidFill>
                <a:schemeClr val="accent5"/>
              </a:solidFill>
              <a:ln w="19050">
                <a:noFill/>
              </a:ln>
              <a:effectLst/>
            </c:spPr>
            <c:extLst>
              <c:ext xmlns:c16="http://schemas.microsoft.com/office/drawing/2014/chart" uri="{C3380CC4-5D6E-409C-BE32-E72D297353CC}">
                <c16:uniqueId val="{00000009-D5A8-4188-A405-8CAEDE42027E}"/>
              </c:ext>
            </c:extLst>
          </c:dPt>
          <c:dPt>
            <c:idx val="5"/>
            <c:bubble3D val="0"/>
            <c:spPr>
              <a:solidFill>
                <a:schemeClr val="accent6"/>
              </a:solidFill>
              <a:ln w="19050">
                <a:noFill/>
              </a:ln>
              <a:effectLst/>
            </c:spPr>
            <c:extLst>
              <c:ext xmlns:c16="http://schemas.microsoft.com/office/drawing/2014/chart" uri="{C3380CC4-5D6E-409C-BE32-E72D297353CC}">
                <c16:uniqueId val="{0000000B-D5A8-4188-A405-8CAEDE42027E}"/>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D5A8-4188-A405-8CAEDE42027E}"/>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D5A8-4188-A405-8CAEDE42027E}"/>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D5A8-4188-A405-8CAEDE42027E}"/>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D5A8-4188-A405-8CAEDE42027E}"/>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D5A8-4188-A405-8CAEDE42027E}"/>
              </c:ext>
            </c:extLst>
          </c:dPt>
          <c:dPt>
            <c:idx val="11"/>
            <c:bubble3D val="0"/>
            <c:spPr>
              <a:solidFill>
                <a:schemeClr val="accent6">
                  <a:lumMod val="60000"/>
                </a:schemeClr>
              </a:solidFill>
              <a:ln w="19050">
                <a:noFill/>
              </a:ln>
              <a:effectLst/>
            </c:spPr>
            <c:extLst>
              <c:ext xmlns:c16="http://schemas.microsoft.com/office/drawing/2014/chart" uri="{C3380CC4-5D6E-409C-BE32-E72D297353CC}">
                <c16:uniqueId val="{00000017-D5A8-4188-A405-8CAEDE42027E}"/>
              </c:ext>
            </c:extLst>
          </c:dPt>
          <c:dPt>
            <c:idx val="12"/>
            <c:bubble3D val="0"/>
            <c:spPr>
              <a:solidFill>
                <a:schemeClr val="accent1">
                  <a:lumMod val="80000"/>
                  <a:lumOff val="20000"/>
                </a:schemeClr>
              </a:solidFill>
              <a:ln w="19050">
                <a:noFill/>
              </a:ln>
              <a:effectLst/>
            </c:spPr>
            <c:extLst>
              <c:ext xmlns:c16="http://schemas.microsoft.com/office/drawing/2014/chart" uri="{C3380CC4-5D6E-409C-BE32-E72D297353CC}">
                <c16:uniqueId val="{00000019-D5A8-4188-A405-8CAEDE42027E}"/>
              </c:ext>
            </c:extLst>
          </c:dPt>
          <c:dPt>
            <c:idx val="13"/>
            <c:bubble3D val="0"/>
            <c:spPr>
              <a:solidFill>
                <a:schemeClr val="accent2">
                  <a:lumMod val="80000"/>
                  <a:lumOff val="20000"/>
                </a:schemeClr>
              </a:solidFill>
              <a:ln w="19050">
                <a:noFill/>
              </a:ln>
              <a:effectLst/>
            </c:spPr>
            <c:extLst>
              <c:ext xmlns:c16="http://schemas.microsoft.com/office/drawing/2014/chart" uri="{C3380CC4-5D6E-409C-BE32-E72D297353CC}">
                <c16:uniqueId val="{0000001B-D5A8-4188-A405-8CAEDE42027E}"/>
              </c:ext>
            </c:extLst>
          </c:dPt>
          <c:dPt>
            <c:idx val="14"/>
            <c:bubble3D val="0"/>
            <c:spPr>
              <a:solidFill>
                <a:schemeClr val="accent3">
                  <a:lumMod val="80000"/>
                  <a:lumOff val="20000"/>
                </a:schemeClr>
              </a:solidFill>
              <a:ln w="19050">
                <a:noFill/>
              </a:ln>
              <a:effectLst/>
            </c:spPr>
            <c:extLst>
              <c:ext xmlns:c16="http://schemas.microsoft.com/office/drawing/2014/chart" uri="{C3380CC4-5D6E-409C-BE32-E72D297353CC}">
                <c16:uniqueId val="{0000001D-D5A8-4188-A405-8CAEDE42027E}"/>
              </c:ext>
            </c:extLst>
          </c:dPt>
          <c:dPt>
            <c:idx val="15"/>
            <c:bubble3D val="0"/>
            <c:spPr>
              <a:solidFill>
                <a:schemeClr val="accent4">
                  <a:lumMod val="80000"/>
                  <a:lumOff val="20000"/>
                </a:schemeClr>
              </a:solidFill>
              <a:ln w="19050">
                <a:noFill/>
              </a:ln>
              <a:effectLst/>
            </c:spPr>
            <c:extLst>
              <c:ext xmlns:c16="http://schemas.microsoft.com/office/drawing/2014/chart" uri="{C3380CC4-5D6E-409C-BE32-E72D297353CC}">
                <c16:uniqueId val="{0000001F-D5A8-4188-A405-8CAEDE42027E}"/>
              </c:ext>
            </c:extLst>
          </c:dPt>
          <c:dPt>
            <c:idx val="16"/>
            <c:bubble3D val="0"/>
            <c:spPr>
              <a:solidFill>
                <a:schemeClr val="accent5">
                  <a:lumMod val="80000"/>
                  <a:lumOff val="20000"/>
                </a:schemeClr>
              </a:solidFill>
              <a:ln w="19050">
                <a:noFill/>
              </a:ln>
              <a:effectLst/>
            </c:spPr>
            <c:extLst>
              <c:ext xmlns:c16="http://schemas.microsoft.com/office/drawing/2014/chart" uri="{C3380CC4-5D6E-409C-BE32-E72D297353CC}">
                <c16:uniqueId val="{00000021-D5A8-4188-A405-8CAEDE42027E}"/>
              </c:ext>
            </c:extLst>
          </c:dPt>
          <c:dPt>
            <c:idx val="17"/>
            <c:bubble3D val="0"/>
            <c:spPr>
              <a:solidFill>
                <a:schemeClr val="accent6">
                  <a:lumMod val="80000"/>
                  <a:lumOff val="20000"/>
                </a:schemeClr>
              </a:solidFill>
              <a:ln w="19050">
                <a:noFill/>
              </a:ln>
              <a:effectLst/>
            </c:spPr>
            <c:extLst>
              <c:ext xmlns:c16="http://schemas.microsoft.com/office/drawing/2014/chart" uri="{C3380CC4-5D6E-409C-BE32-E72D297353CC}">
                <c16:uniqueId val="{00000023-D5A8-4188-A405-8CAEDE42027E}"/>
              </c:ext>
            </c:extLst>
          </c:dPt>
          <c:dPt>
            <c:idx val="18"/>
            <c:bubble3D val="0"/>
            <c:spPr>
              <a:solidFill>
                <a:schemeClr val="accent1">
                  <a:lumMod val="80000"/>
                </a:schemeClr>
              </a:solidFill>
              <a:ln w="19050">
                <a:noFill/>
              </a:ln>
              <a:effectLst/>
            </c:spPr>
            <c:extLst>
              <c:ext xmlns:c16="http://schemas.microsoft.com/office/drawing/2014/chart" uri="{C3380CC4-5D6E-409C-BE32-E72D297353CC}">
                <c16:uniqueId val="{00000025-D5A8-4188-A405-8CAEDE42027E}"/>
              </c:ext>
            </c:extLst>
          </c:dPt>
          <c:dPt>
            <c:idx val="19"/>
            <c:bubble3D val="0"/>
            <c:spPr>
              <a:solidFill>
                <a:schemeClr val="accent2">
                  <a:lumMod val="80000"/>
                </a:schemeClr>
              </a:solidFill>
              <a:ln w="19050">
                <a:noFill/>
              </a:ln>
              <a:effectLst/>
            </c:spPr>
            <c:extLst>
              <c:ext xmlns:c16="http://schemas.microsoft.com/office/drawing/2014/chart" uri="{C3380CC4-5D6E-409C-BE32-E72D297353CC}">
                <c16:uniqueId val="{00000027-D5A8-4188-A405-8CAEDE42027E}"/>
              </c:ext>
            </c:extLst>
          </c:dPt>
          <c:dPt>
            <c:idx val="20"/>
            <c:bubble3D val="0"/>
            <c:spPr>
              <a:solidFill>
                <a:schemeClr val="accent3">
                  <a:lumMod val="80000"/>
                </a:schemeClr>
              </a:solidFill>
              <a:ln w="19050">
                <a:noFill/>
              </a:ln>
              <a:effectLst/>
            </c:spPr>
            <c:extLst>
              <c:ext xmlns:c16="http://schemas.microsoft.com/office/drawing/2014/chart" uri="{C3380CC4-5D6E-409C-BE32-E72D297353CC}">
                <c16:uniqueId val="{00000029-D5A8-4188-A405-8CAEDE42027E}"/>
              </c:ext>
            </c:extLst>
          </c:dPt>
          <c:dPt>
            <c:idx val="21"/>
            <c:bubble3D val="0"/>
            <c:spPr>
              <a:solidFill>
                <a:schemeClr val="accent4">
                  <a:lumMod val="80000"/>
                </a:schemeClr>
              </a:solidFill>
              <a:ln w="19050">
                <a:noFill/>
              </a:ln>
              <a:effectLst/>
            </c:spPr>
            <c:extLst>
              <c:ext xmlns:c16="http://schemas.microsoft.com/office/drawing/2014/chart" uri="{C3380CC4-5D6E-409C-BE32-E72D297353CC}">
                <c16:uniqueId val="{0000002B-D5A8-4188-A405-8CAEDE42027E}"/>
              </c:ext>
            </c:extLst>
          </c:dPt>
          <c:dPt>
            <c:idx val="22"/>
            <c:bubble3D val="0"/>
            <c:spPr>
              <a:solidFill>
                <a:schemeClr val="accent5">
                  <a:lumMod val="80000"/>
                </a:schemeClr>
              </a:solidFill>
              <a:ln w="19050">
                <a:noFill/>
              </a:ln>
              <a:effectLst/>
            </c:spPr>
            <c:extLst>
              <c:ext xmlns:c16="http://schemas.microsoft.com/office/drawing/2014/chart" uri="{C3380CC4-5D6E-409C-BE32-E72D297353CC}">
                <c16:uniqueId val="{0000002D-D5A8-4188-A405-8CAEDE42027E}"/>
              </c:ext>
            </c:extLst>
          </c:dPt>
          <c:dPt>
            <c:idx val="23"/>
            <c:bubble3D val="0"/>
            <c:spPr>
              <a:solidFill>
                <a:schemeClr val="accent6">
                  <a:lumMod val="80000"/>
                </a:schemeClr>
              </a:solidFill>
              <a:ln w="19050">
                <a:noFill/>
              </a:ln>
              <a:effectLst/>
            </c:spPr>
            <c:extLst>
              <c:ext xmlns:c16="http://schemas.microsoft.com/office/drawing/2014/chart" uri="{C3380CC4-5D6E-409C-BE32-E72D297353CC}">
                <c16:uniqueId val="{0000002F-D5A8-4188-A405-8CAEDE42027E}"/>
              </c:ext>
            </c:extLst>
          </c:dPt>
          <c:dPt>
            <c:idx val="24"/>
            <c:bubble3D val="0"/>
            <c:spPr>
              <a:solidFill>
                <a:schemeClr val="accent1">
                  <a:lumMod val="60000"/>
                  <a:lumOff val="40000"/>
                </a:schemeClr>
              </a:solidFill>
              <a:ln w="19050">
                <a:noFill/>
              </a:ln>
              <a:effectLst/>
            </c:spPr>
            <c:extLst>
              <c:ext xmlns:c16="http://schemas.microsoft.com/office/drawing/2014/chart" uri="{C3380CC4-5D6E-409C-BE32-E72D297353CC}">
                <c16:uniqueId val="{00000031-D5A8-4188-A405-8CAEDE42027E}"/>
              </c:ext>
            </c:extLst>
          </c:dPt>
          <c:dPt>
            <c:idx val="25"/>
            <c:bubble3D val="0"/>
            <c:spPr>
              <a:solidFill>
                <a:schemeClr val="accent2">
                  <a:lumMod val="60000"/>
                  <a:lumOff val="40000"/>
                </a:schemeClr>
              </a:solidFill>
              <a:ln w="19050">
                <a:noFill/>
              </a:ln>
              <a:effectLst/>
            </c:spPr>
            <c:extLst>
              <c:ext xmlns:c16="http://schemas.microsoft.com/office/drawing/2014/chart" uri="{C3380CC4-5D6E-409C-BE32-E72D297353CC}">
                <c16:uniqueId val="{00000033-D5A8-4188-A405-8CAEDE42027E}"/>
              </c:ext>
            </c:extLst>
          </c:dPt>
          <c:dPt>
            <c:idx val="26"/>
            <c:bubble3D val="0"/>
            <c:spPr>
              <a:solidFill>
                <a:schemeClr val="accent3">
                  <a:lumMod val="60000"/>
                  <a:lumOff val="40000"/>
                </a:schemeClr>
              </a:solidFill>
              <a:ln w="19050">
                <a:noFill/>
              </a:ln>
              <a:effectLst/>
            </c:spPr>
            <c:extLst>
              <c:ext xmlns:c16="http://schemas.microsoft.com/office/drawing/2014/chart" uri="{C3380CC4-5D6E-409C-BE32-E72D297353CC}">
                <c16:uniqueId val="{00000035-D5A8-4188-A405-8CAEDE42027E}"/>
              </c:ext>
            </c:extLst>
          </c:dPt>
          <c:dPt>
            <c:idx val="27"/>
            <c:bubble3D val="0"/>
            <c:spPr>
              <a:solidFill>
                <a:schemeClr val="accent4">
                  <a:lumMod val="60000"/>
                  <a:lumOff val="40000"/>
                </a:schemeClr>
              </a:solidFill>
              <a:ln w="19050">
                <a:noFill/>
              </a:ln>
              <a:effectLst/>
            </c:spPr>
            <c:extLst>
              <c:ext xmlns:c16="http://schemas.microsoft.com/office/drawing/2014/chart" uri="{C3380CC4-5D6E-409C-BE32-E72D297353CC}">
                <c16:uniqueId val="{00000037-D5A8-4188-A405-8CAEDE42027E}"/>
              </c:ext>
            </c:extLst>
          </c:dPt>
          <c:dPt>
            <c:idx val="28"/>
            <c:bubble3D val="0"/>
            <c:spPr>
              <a:solidFill>
                <a:schemeClr val="accent5">
                  <a:lumMod val="60000"/>
                  <a:lumOff val="40000"/>
                </a:schemeClr>
              </a:solidFill>
              <a:ln w="19050">
                <a:noFill/>
              </a:ln>
              <a:effectLst/>
            </c:spPr>
            <c:extLst>
              <c:ext xmlns:c16="http://schemas.microsoft.com/office/drawing/2014/chart" uri="{C3380CC4-5D6E-409C-BE32-E72D297353CC}">
                <c16:uniqueId val="{00000039-D5A8-4188-A405-8CAEDE42027E}"/>
              </c:ext>
            </c:extLst>
          </c:dPt>
          <c:dPt>
            <c:idx val="29"/>
            <c:bubble3D val="0"/>
            <c:spPr>
              <a:solidFill>
                <a:schemeClr val="accent6">
                  <a:lumMod val="60000"/>
                  <a:lumOff val="40000"/>
                </a:schemeClr>
              </a:solidFill>
              <a:ln w="19050">
                <a:noFill/>
              </a:ln>
              <a:effectLst/>
            </c:spPr>
            <c:extLst>
              <c:ext xmlns:c16="http://schemas.microsoft.com/office/drawing/2014/chart" uri="{C3380CC4-5D6E-409C-BE32-E72D297353CC}">
                <c16:uniqueId val="{0000003B-D5A8-4188-A405-8CAEDE42027E}"/>
              </c:ext>
            </c:extLst>
          </c:dPt>
          <c:dPt>
            <c:idx val="30"/>
            <c:bubble3D val="0"/>
            <c:spPr>
              <a:solidFill>
                <a:schemeClr val="accent1">
                  <a:lumMod val="50000"/>
                </a:schemeClr>
              </a:solidFill>
              <a:ln w="19050">
                <a:noFill/>
              </a:ln>
              <a:effectLst/>
            </c:spPr>
            <c:extLst>
              <c:ext xmlns:c16="http://schemas.microsoft.com/office/drawing/2014/chart" uri="{C3380CC4-5D6E-409C-BE32-E72D297353CC}">
                <c16:uniqueId val="{0000003D-D5A8-4188-A405-8CAEDE42027E}"/>
              </c:ext>
            </c:extLst>
          </c:dPt>
          <c:dPt>
            <c:idx val="31"/>
            <c:bubble3D val="0"/>
            <c:spPr>
              <a:solidFill>
                <a:schemeClr val="accent2">
                  <a:lumMod val="50000"/>
                </a:schemeClr>
              </a:solidFill>
              <a:ln w="19050">
                <a:noFill/>
              </a:ln>
              <a:effectLst/>
            </c:spPr>
            <c:extLst>
              <c:ext xmlns:c16="http://schemas.microsoft.com/office/drawing/2014/chart" uri="{C3380CC4-5D6E-409C-BE32-E72D297353CC}">
                <c16:uniqueId val="{0000003F-D5A8-4188-A405-8CAEDE42027E}"/>
              </c:ext>
            </c:extLst>
          </c:dPt>
          <c:dPt>
            <c:idx val="32"/>
            <c:bubble3D val="0"/>
            <c:spPr>
              <a:solidFill>
                <a:schemeClr val="accent3">
                  <a:lumMod val="50000"/>
                </a:schemeClr>
              </a:solidFill>
              <a:ln w="19050">
                <a:noFill/>
              </a:ln>
              <a:effectLst/>
            </c:spPr>
            <c:extLst>
              <c:ext xmlns:c16="http://schemas.microsoft.com/office/drawing/2014/chart" uri="{C3380CC4-5D6E-409C-BE32-E72D297353CC}">
                <c16:uniqueId val="{00000041-D5A8-4188-A405-8CAEDE42027E}"/>
              </c:ext>
            </c:extLst>
          </c:dPt>
          <c:dPt>
            <c:idx val="33"/>
            <c:bubble3D val="0"/>
            <c:spPr>
              <a:solidFill>
                <a:schemeClr val="accent4">
                  <a:lumMod val="50000"/>
                </a:schemeClr>
              </a:solidFill>
              <a:ln w="19050">
                <a:noFill/>
              </a:ln>
              <a:effectLst/>
            </c:spPr>
            <c:extLst>
              <c:ext xmlns:c16="http://schemas.microsoft.com/office/drawing/2014/chart" uri="{C3380CC4-5D6E-409C-BE32-E72D297353CC}">
                <c16:uniqueId val="{00000043-D5A8-4188-A405-8CAEDE42027E}"/>
              </c:ext>
            </c:extLst>
          </c:dPt>
          <c:dPt>
            <c:idx val="34"/>
            <c:bubble3D val="0"/>
            <c:spPr>
              <a:solidFill>
                <a:schemeClr val="accent5">
                  <a:lumMod val="50000"/>
                </a:schemeClr>
              </a:solidFill>
              <a:ln w="19050">
                <a:noFill/>
              </a:ln>
              <a:effectLst/>
            </c:spPr>
            <c:extLst>
              <c:ext xmlns:c16="http://schemas.microsoft.com/office/drawing/2014/chart" uri="{C3380CC4-5D6E-409C-BE32-E72D297353CC}">
                <c16:uniqueId val="{00000045-D5A8-4188-A405-8CAEDE42027E}"/>
              </c:ext>
            </c:extLst>
          </c:dPt>
          <c:dPt>
            <c:idx val="35"/>
            <c:bubble3D val="0"/>
            <c:spPr>
              <a:solidFill>
                <a:schemeClr val="accent6">
                  <a:lumMod val="50000"/>
                </a:schemeClr>
              </a:solidFill>
              <a:ln w="19050">
                <a:noFill/>
              </a:ln>
              <a:effectLst/>
            </c:spPr>
            <c:extLst>
              <c:ext xmlns:c16="http://schemas.microsoft.com/office/drawing/2014/chart" uri="{C3380CC4-5D6E-409C-BE32-E72D297353CC}">
                <c16:uniqueId val="{00000047-D5A8-4188-A405-8CAEDE42027E}"/>
              </c:ext>
            </c:extLst>
          </c:dPt>
          <c:dPt>
            <c:idx val="36"/>
            <c:bubble3D val="0"/>
            <c:spPr>
              <a:solidFill>
                <a:schemeClr val="accent1">
                  <a:lumMod val="70000"/>
                  <a:lumOff val="30000"/>
                </a:schemeClr>
              </a:solidFill>
              <a:ln w="19050">
                <a:noFill/>
              </a:ln>
              <a:effectLst/>
            </c:spPr>
            <c:extLst>
              <c:ext xmlns:c16="http://schemas.microsoft.com/office/drawing/2014/chart" uri="{C3380CC4-5D6E-409C-BE32-E72D297353CC}">
                <c16:uniqueId val="{00000049-D5A8-4188-A405-8CAEDE42027E}"/>
              </c:ext>
            </c:extLst>
          </c:dPt>
          <c:dPt>
            <c:idx val="37"/>
            <c:bubble3D val="0"/>
            <c:spPr>
              <a:solidFill>
                <a:schemeClr val="accent2">
                  <a:lumMod val="70000"/>
                  <a:lumOff val="30000"/>
                </a:schemeClr>
              </a:solidFill>
              <a:ln w="19050">
                <a:noFill/>
              </a:ln>
              <a:effectLst/>
            </c:spPr>
            <c:extLst>
              <c:ext xmlns:c16="http://schemas.microsoft.com/office/drawing/2014/chart" uri="{C3380CC4-5D6E-409C-BE32-E72D297353CC}">
                <c16:uniqueId val="{0000004B-D5A8-4188-A405-8CAEDE42027E}"/>
              </c:ext>
            </c:extLst>
          </c:dPt>
          <c:dPt>
            <c:idx val="38"/>
            <c:bubble3D val="0"/>
            <c:spPr>
              <a:solidFill>
                <a:schemeClr val="accent3">
                  <a:lumMod val="70000"/>
                  <a:lumOff val="30000"/>
                </a:schemeClr>
              </a:solidFill>
              <a:ln w="19050">
                <a:noFill/>
              </a:ln>
              <a:effectLst/>
            </c:spPr>
            <c:extLst>
              <c:ext xmlns:c16="http://schemas.microsoft.com/office/drawing/2014/chart" uri="{C3380CC4-5D6E-409C-BE32-E72D297353CC}">
                <c16:uniqueId val="{0000004D-D5A8-4188-A405-8CAEDE42027E}"/>
              </c:ext>
            </c:extLst>
          </c:dPt>
          <c:dPt>
            <c:idx val="39"/>
            <c:bubble3D val="0"/>
            <c:spPr>
              <a:solidFill>
                <a:schemeClr val="accent4">
                  <a:lumMod val="70000"/>
                  <a:lumOff val="30000"/>
                </a:schemeClr>
              </a:solidFill>
              <a:ln w="19050">
                <a:noFill/>
              </a:ln>
              <a:effectLst/>
            </c:spPr>
            <c:extLst>
              <c:ext xmlns:c16="http://schemas.microsoft.com/office/drawing/2014/chart" uri="{C3380CC4-5D6E-409C-BE32-E72D297353CC}">
                <c16:uniqueId val="{0000004F-D5A8-4188-A405-8CAEDE42027E}"/>
              </c:ext>
            </c:extLst>
          </c:dPt>
          <c:dPt>
            <c:idx val="40"/>
            <c:bubble3D val="0"/>
            <c:spPr>
              <a:solidFill>
                <a:schemeClr val="accent5">
                  <a:lumMod val="70000"/>
                  <a:lumOff val="30000"/>
                </a:schemeClr>
              </a:solidFill>
              <a:ln w="19050">
                <a:noFill/>
              </a:ln>
              <a:effectLst/>
            </c:spPr>
            <c:extLst>
              <c:ext xmlns:c16="http://schemas.microsoft.com/office/drawing/2014/chart" uri="{C3380CC4-5D6E-409C-BE32-E72D297353CC}">
                <c16:uniqueId val="{00000051-97EC-41A1-8F56-9BA2A35CF9B4}"/>
              </c:ext>
            </c:extLst>
          </c:dPt>
          <c:dPt>
            <c:idx val="41"/>
            <c:bubble3D val="0"/>
            <c:spPr>
              <a:solidFill>
                <a:schemeClr val="accent6">
                  <a:lumMod val="70000"/>
                  <a:lumOff val="30000"/>
                </a:schemeClr>
              </a:solidFill>
              <a:ln w="19050">
                <a:noFill/>
              </a:ln>
              <a:effectLst/>
            </c:spPr>
            <c:extLst>
              <c:ext xmlns:c16="http://schemas.microsoft.com/office/drawing/2014/chart" uri="{C3380CC4-5D6E-409C-BE32-E72D297353CC}">
                <c16:uniqueId val="{00000053-97EC-41A1-8F56-9BA2A35CF9B4}"/>
              </c:ext>
            </c:extLst>
          </c:dPt>
          <c:dPt>
            <c:idx val="42"/>
            <c:bubble3D val="0"/>
            <c:spPr>
              <a:solidFill>
                <a:schemeClr val="accent1">
                  <a:lumMod val="70000"/>
                </a:schemeClr>
              </a:solidFill>
              <a:ln w="19050">
                <a:noFill/>
              </a:ln>
              <a:effectLst/>
            </c:spPr>
            <c:extLst>
              <c:ext xmlns:c16="http://schemas.microsoft.com/office/drawing/2014/chart" uri="{C3380CC4-5D6E-409C-BE32-E72D297353CC}">
                <c16:uniqueId val="{00000055-97EC-41A1-8F56-9BA2A35CF9B4}"/>
              </c:ext>
            </c:extLst>
          </c:dPt>
          <c:dPt>
            <c:idx val="43"/>
            <c:bubble3D val="0"/>
            <c:spPr>
              <a:solidFill>
                <a:schemeClr val="accent2">
                  <a:lumMod val="70000"/>
                </a:schemeClr>
              </a:solidFill>
              <a:ln w="19050">
                <a:noFill/>
              </a:ln>
              <a:effectLst/>
            </c:spPr>
            <c:extLst>
              <c:ext xmlns:c16="http://schemas.microsoft.com/office/drawing/2014/chart" uri="{C3380CC4-5D6E-409C-BE32-E72D297353CC}">
                <c16:uniqueId val="{00000057-97EC-41A1-8F56-9BA2A35CF9B4}"/>
              </c:ext>
            </c:extLst>
          </c:dPt>
          <c:dPt>
            <c:idx val="44"/>
            <c:bubble3D val="0"/>
            <c:spPr>
              <a:solidFill>
                <a:schemeClr val="accent3">
                  <a:lumMod val="70000"/>
                </a:schemeClr>
              </a:solidFill>
              <a:ln w="19050">
                <a:noFill/>
              </a:ln>
              <a:effectLst/>
            </c:spPr>
            <c:extLst>
              <c:ext xmlns:c16="http://schemas.microsoft.com/office/drawing/2014/chart" uri="{C3380CC4-5D6E-409C-BE32-E72D297353CC}">
                <c16:uniqueId val="{00000059-97EC-41A1-8F56-9BA2A35CF9B4}"/>
              </c:ext>
            </c:extLst>
          </c:dPt>
          <c:dPt>
            <c:idx val="45"/>
            <c:bubble3D val="0"/>
            <c:spPr>
              <a:solidFill>
                <a:schemeClr val="accent4">
                  <a:lumMod val="70000"/>
                </a:schemeClr>
              </a:solidFill>
              <a:ln w="19050">
                <a:noFill/>
              </a:ln>
              <a:effectLst/>
            </c:spPr>
            <c:extLst>
              <c:ext xmlns:c16="http://schemas.microsoft.com/office/drawing/2014/chart" uri="{C3380CC4-5D6E-409C-BE32-E72D297353CC}">
                <c16:uniqueId val="{0000005B-97EC-41A1-8F56-9BA2A35CF9B4}"/>
              </c:ext>
            </c:extLst>
          </c:dPt>
          <c:dPt>
            <c:idx val="46"/>
            <c:bubble3D val="0"/>
            <c:spPr>
              <a:solidFill>
                <a:schemeClr val="accent5">
                  <a:lumMod val="70000"/>
                </a:schemeClr>
              </a:solidFill>
              <a:ln w="19050">
                <a:noFill/>
              </a:ln>
              <a:effectLst/>
            </c:spPr>
            <c:extLst>
              <c:ext xmlns:c16="http://schemas.microsoft.com/office/drawing/2014/chart" uri="{C3380CC4-5D6E-409C-BE32-E72D297353CC}">
                <c16:uniqueId val="{0000005D-97EC-41A1-8F56-9BA2A35CF9B4}"/>
              </c:ext>
            </c:extLst>
          </c:dPt>
          <c:dPt>
            <c:idx val="47"/>
            <c:bubble3D val="0"/>
            <c:spPr>
              <a:solidFill>
                <a:schemeClr val="accent6">
                  <a:lumMod val="70000"/>
                </a:schemeClr>
              </a:solidFill>
              <a:ln w="19050">
                <a:noFill/>
              </a:ln>
              <a:effectLst/>
            </c:spPr>
            <c:extLst>
              <c:ext xmlns:c16="http://schemas.microsoft.com/office/drawing/2014/chart" uri="{C3380CC4-5D6E-409C-BE32-E72D297353CC}">
                <c16:uniqueId val="{0000005F-97EC-41A1-8F56-9BA2A35CF9B4}"/>
              </c:ext>
            </c:extLst>
          </c:dPt>
          <c:dPt>
            <c:idx val="48"/>
            <c:bubble3D val="0"/>
            <c:spPr>
              <a:solidFill>
                <a:schemeClr val="accent1">
                  <a:lumMod val="50000"/>
                  <a:lumOff val="50000"/>
                </a:schemeClr>
              </a:solidFill>
              <a:ln w="19050">
                <a:noFill/>
              </a:ln>
              <a:effectLst/>
            </c:spPr>
            <c:extLst>
              <c:ext xmlns:c16="http://schemas.microsoft.com/office/drawing/2014/chart" uri="{C3380CC4-5D6E-409C-BE32-E72D297353CC}">
                <c16:uniqueId val="{00000061-97EC-41A1-8F56-9BA2A35CF9B4}"/>
              </c:ext>
            </c:extLst>
          </c:dPt>
          <c:dPt>
            <c:idx val="49"/>
            <c:bubble3D val="0"/>
            <c:spPr>
              <a:solidFill>
                <a:schemeClr val="accent2">
                  <a:lumMod val="50000"/>
                  <a:lumOff val="50000"/>
                </a:schemeClr>
              </a:solidFill>
              <a:ln w="19050">
                <a:noFill/>
              </a:ln>
              <a:effectLst/>
            </c:spPr>
            <c:extLst>
              <c:ext xmlns:c16="http://schemas.microsoft.com/office/drawing/2014/chart" uri="{C3380CC4-5D6E-409C-BE32-E72D297353CC}">
                <c16:uniqueId val="{00000063-97EC-41A1-8F56-9BA2A35CF9B4}"/>
              </c:ext>
            </c:extLst>
          </c:dPt>
          <c:dPt>
            <c:idx val="50"/>
            <c:bubble3D val="0"/>
            <c:spPr>
              <a:solidFill>
                <a:schemeClr val="accent3">
                  <a:lumMod val="50000"/>
                  <a:lumOff val="50000"/>
                </a:schemeClr>
              </a:solidFill>
              <a:ln w="19050">
                <a:noFill/>
              </a:ln>
              <a:effectLst/>
            </c:spPr>
            <c:extLst>
              <c:ext xmlns:c16="http://schemas.microsoft.com/office/drawing/2014/chart" uri="{C3380CC4-5D6E-409C-BE32-E72D297353CC}">
                <c16:uniqueId val="{00000065-97EC-41A1-8F56-9BA2A35CF9B4}"/>
              </c:ext>
            </c:extLst>
          </c:dPt>
          <c:cat>
            <c:strRef>
              <c:f>'Summary and Analysis'!$B$323:$B$373</c:f>
              <c:strCache>
                <c:ptCount val="40"/>
                <c:pt idx="0">
                  <c:v>Anguilla</c:v>
                </c:pt>
                <c:pt idx="1">
                  <c:v>Antigua and Barbuda</c:v>
                </c:pt>
                <c:pt idx="2">
                  <c:v>Aruba</c:v>
                </c:pt>
                <c:pt idx="3">
                  <c:v>Bahamas</c:v>
                </c:pt>
                <c:pt idx="4">
                  <c:v>Barbados</c:v>
                </c:pt>
                <c:pt idx="5">
                  <c:v>Belize</c:v>
                </c:pt>
                <c:pt idx="6">
                  <c:v>Bermuda</c:v>
                </c:pt>
                <c:pt idx="7">
                  <c:v>Virgin Islands (British)</c:v>
                </c:pt>
                <c:pt idx="8">
                  <c:v>Canada</c:v>
                </c:pt>
                <c:pt idx="9">
                  <c:v>Cayman Islands</c:v>
                </c:pt>
                <c:pt idx="10">
                  <c:v>Costa Rica</c:v>
                </c:pt>
                <c:pt idx="11">
                  <c:v>Cuba</c:v>
                </c:pt>
                <c:pt idx="12">
                  <c:v>Curacao</c:v>
                </c:pt>
                <c:pt idx="13">
                  <c:v>Dominica</c:v>
                </c:pt>
                <c:pt idx="14">
                  <c:v>Dominican Republic</c:v>
                </c:pt>
                <c:pt idx="15">
                  <c:v>El Salvador</c:v>
                </c:pt>
                <c:pt idx="16">
                  <c:v>Greenland</c:v>
                </c:pt>
                <c:pt idx="17">
                  <c:v>Grenada</c:v>
                </c:pt>
                <c:pt idx="18">
                  <c:v>Guam</c:v>
                </c:pt>
                <c:pt idx="19">
                  <c:v>Guatemala</c:v>
                </c:pt>
                <c:pt idx="20">
                  <c:v>Haiti</c:v>
                </c:pt>
                <c:pt idx="21">
                  <c:v>Honduras</c:v>
                </c:pt>
                <c:pt idx="22">
                  <c:v>Jamaica</c:v>
                </c:pt>
                <c:pt idx="23">
                  <c:v>Mexico</c:v>
                </c:pt>
                <c:pt idx="24">
                  <c:v>Montserrat</c:v>
                </c:pt>
                <c:pt idx="25">
                  <c:v>Nicaragua</c:v>
                </c:pt>
                <c:pt idx="26">
                  <c:v>Panama</c:v>
                </c:pt>
                <c:pt idx="27">
                  <c:v>Puerto Rico</c:v>
                </c:pt>
                <c:pt idx="28">
                  <c:v>Saint Barthelemy</c:v>
                </c:pt>
                <c:pt idx="29">
                  <c:v>St Kitts and Nevis</c:v>
                </c:pt>
                <c:pt idx="30">
                  <c:v>Saint Lucia</c:v>
                </c:pt>
                <c:pt idx="31">
                  <c:v>Saint Martin</c:v>
                </c:pt>
                <c:pt idx="32">
                  <c:v>Saint Pierre and Miquelon (France)</c:v>
                </c:pt>
                <c:pt idx="33">
                  <c:v>Saint Vincent and the Grenadines</c:v>
                </c:pt>
                <c:pt idx="34">
                  <c:v>Sint Maarten (Netherlands)</c:v>
                </c:pt>
                <c:pt idx="35">
                  <c:v>St Vincent and the Grenadines</c:v>
                </c:pt>
                <c:pt idx="36">
                  <c:v>Trinidad and Tobago</c:v>
                </c:pt>
                <c:pt idx="37">
                  <c:v>Turks and Caicos Islands</c:v>
                </c:pt>
                <c:pt idx="38">
                  <c:v>USA</c:v>
                </c:pt>
                <c:pt idx="39">
                  <c:v>United States Virgin Islands</c:v>
                </c:pt>
              </c:strCache>
            </c:strRef>
          </c:cat>
          <c:val>
            <c:numRef>
              <c:f>'Summary and Analysis'!$D$323:$D$373</c:f>
              <c:numCache>
                <c:formatCode>0.00%</c:formatCode>
                <c:ptCount val="51"/>
                <c:pt idx="0">
                  <c:v>0</c:v>
                </c:pt>
                <c:pt idx="1">
                  <c:v>3.8898176254866376E-3</c:v>
                </c:pt>
                <c:pt idx="2">
                  <c:v>0</c:v>
                </c:pt>
                <c:pt idx="3">
                  <c:v>1.5602426846760659E-3</c:v>
                </c:pt>
                <c:pt idx="4">
                  <c:v>7.9854495193625273E-3</c:v>
                </c:pt>
                <c:pt idx="5">
                  <c:v>2.4146338666502713E-3</c:v>
                </c:pt>
                <c:pt idx="6">
                  <c:v>0</c:v>
                </c:pt>
                <c:pt idx="7">
                  <c:v>0</c:v>
                </c:pt>
                <c:pt idx="8">
                  <c:v>0.14574490345098981</c:v>
                </c:pt>
                <c:pt idx="9">
                  <c:v>4.4947713721089832E-3</c:v>
                </c:pt>
                <c:pt idx="10">
                  <c:v>2.5038540759669439E-3</c:v>
                </c:pt>
                <c:pt idx="11">
                  <c:v>2.1823076914530976E-3</c:v>
                </c:pt>
                <c:pt idx="12">
                  <c:v>0</c:v>
                </c:pt>
                <c:pt idx="13">
                  <c:v>0</c:v>
                </c:pt>
                <c:pt idx="14">
                  <c:v>0</c:v>
                </c:pt>
                <c:pt idx="15">
                  <c:v>0</c:v>
                </c:pt>
                <c:pt idx="16">
                  <c:v>0</c:v>
                </c:pt>
                <c:pt idx="17">
                  <c:v>0</c:v>
                </c:pt>
                <c:pt idx="18">
                  <c:v>0</c:v>
                </c:pt>
                <c:pt idx="19">
                  <c:v>0</c:v>
                </c:pt>
                <c:pt idx="20">
                  <c:v>0</c:v>
                </c:pt>
                <c:pt idx="21">
                  <c:v>0</c:v>
                </c:pt>
                <c:pt idx="22">
                  <c:v>4.3870050670958153E-3</c:v>
                </c:pt>
                <c:pt idx="23">
                  <c:v>7.6899766059617305E-2</c:v>
                </c:pt>
                <c:pt idx="24">
                  <c:v>0</c:v>
                </c:pt>
                <c:pt idx="25">
                  <c:v>0</c:v>
                </c:pt>
                <c:pt idx="26">
                  <c:v>2.4456221478617712E-3</c:v>
                </c:pt>
                <c:pt idx="27">
                  <c:v>0</c:v>
                </c:pt>
                <c:pt idx="28">
                  <c:v>0</c:v>
                </c:pt>
                <c:pt idx="29">
                  <c:v>1.9567312326340932E-3</c:v>
                </c:pt>
                <c:pt idx="30">
                  <c:v>0</c:v>
                </c:pt>
                <c:pt idx="31">
                  <c:v>0</c:v>
                </c:pt>
                <c:pt idx="32">
                  <c:v>0</c:v>
                </c:pt>
                <c:pt idx="33">
                  <c:v>0</c:v>
                </c:pt>
                <c:pt idx="34">
                  <c:v>0</c:v>
                </c:pt>
                <c:pt idx="35">
                  <c:v>0</c:v>
                </c:pt>
                <c:pt idx="36">
                  <c:v>8.3294246489246625E-3</c:v>
                </c:pt>
                <c:pt idx="37">
                  <c:v>0</c:v>
                </c:pt>
                <c:pt idx="38">
                  <c:v>0.735205470557172</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D638-4726-8340-272CF2E8C64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'Summary and Analysis'!$C$378</c:f>
              <c:strCache>
                <c:ptCount val="1"/>
                <c:pt idx="0">
                  <c:v>Total Emissions - Oceania (tCO2e)</c:v>
                </c:pt>
              </c:strCache>
            </c:strRef>
          </c:tx>
          <c:spPr>
            <a:solidFill>
              <a:schemeClr val="accent1"/>
            </a:solidFill>
            <a:ln>
              <a:noFill/>
            </a:ln>
            <a:effectLst/>
          </c:spPr>
          <c:invertIfNegative val="0"/>
          <c:cat>
            <c:strRef>
              <c:f>'Summary and Analysis'!$B$379:$B$411</c:f>
              <c:strCache>
                <c:ptCount val="23"/>
                <c:pt idx="0">
                  <c:v>American Samoa</c:v>
                </c:pt>
                <c:pt idx="1">
                  <c:v>Australia</c:v>
                </c:pt>
                <c:pt idx="2">
                  <c:v>Christmas Island (Australia)</c:v>
                </c:pt>
                <c:pt idx="3">
                  <c:v>Cook Islands</c:v>
                </c:pt>
                <c:pt idx="4">
                  <c:v>Fiji</c:v>
                </c:pt>
                <c:pt idx="5">
                  <c:v>French Polynesia</c:v>
                </c:pt>
                <c:pt idx="6">
                  <c:v>Marshall Islands</c:v>
                </c:pt>
                <c:pt idx="7">
                  <c:v>Micronesia</c:v>
                </c:pt>
                <c:pt idx="8">
                  <c:v>Nauru</c:v>
                </c:pt>
                <c:pt idx="9">
                  <c:v>New Caledonia</c:v>
                </c:pt>
                <c:pt idx="10">
                  <c:v>New Zealand</c:v>
                </c:pt>
                <c:pt idx="11">
                  <c:v>Niue</c:v>
                </c:pt>
                <c:pt idx="12">
                  <c:v>Norfolk Island</c:v>
                </c:pt>
                <c:pt idx="13">
                  <c:v>Northern Mariana Islands</c:v>
                </c:pt>
                <c:pt idx="14">
                  <c:v>Palau</c:v>
                </c:pt>
                <c:pt idx="15">
                  <c:v>Papua New Guinea</c:v>
                </c:pt>
                <c:pt idx="16">
                  <c:v>Pitcairn Islands</c:v>
                </c:pt>
                <c:pt idx="17">
                  <c:v>Samoa</c:v>
                </c:pt>
                <c:pt idx="18">
                  <c:v>Solomon Islands</c:v>
                </c:pt>
                <c:pt idx="19">
                  <c:v>Tokelau</c:v>
                </c:pt>
                <c:pt idx="20">
                  <c:v>Tuvalu</c:v>
                </c:pt>
                <c:pt idx="21">
                  <c:v>Vanuatu</c:v>
                </c:pt>
                <c:pt idx="22">
                  <c:v>Wallis and Futuna (France)</c:v>
                </c:pt>
              </c:strCache>
            </c:strRef>
          </c:cat>
          <c:val>
            <c:numRef>
              <c:f>'Summary and Analysis'!$C$379:$C$411</c:f>
              <c:numCache>
                <c:formatCode>#,##0.00</c:formatCode>
                <c:ptCount val="33"/>
                <c:pt idx="0">
                  <c:v>0</c:v>
                </c:pt>
                <c:pt idx="1">
                  <c:v>107.27545104796611</c:v>
                </c:pt>
                <c:pt idx="2">
                  <c:v>0</c:v>
                </c:pt>
                <c:pt idx="3">
                  <c:v>0</c:v>
                </c:pt>
                <c:pt idx="4">
                  <c:v>0</c:v>
                </c:pt>
                <c:pt idx="5">
                  <c:v>0</c:v>
                </c:pt>
                <c:pt idx="6">
                  <c:v>0</c:v>
                </c:pt>
                <c:pt idx="7">
                  <c:v>0</c:v>
                </c:pt>
                <c:pt idx="8">
                  <c:v>0</c:v>
                </c:pt>
                <c:pt idx="9">
                  <c:v>0</c:v>
                </c:pt>
                <c:pt idx="10">
                  <c:v>7.8861684739310736</c:v>
                </c:pt>
                <c:pt idx="11">
                  <c:v>0</c:v>
                </c:pt>
                <c:pt idx="12">
                  <c:v>0</c:v>
                </c:pt>
                <c:pt idx="13">
                  <c:v>0</c:v>
                </c:pt>
                <c:pt idx="14">
                  <c:v>0</c:v>
                </c:pt>
                <c:pt idx="15">
                  <c:v>0</c:v>
                </c:pt>
                <c:pt idx="16">
                  <c:v>0</c:v>
                </c:pt>
                <c:pt idx="17">
                  <c:v>0</c:v>
                </c:pt>
                <c:pt idx="18">
                  <c:v>12.716072926662147</c:v>
                </c:pt>
                <c:pt idx="19">
                  <c:v>0</c:v>
                </c:pt>
                <c:pt idx="20">
                  <c:v>0</c:v>
                </c:pt>
                <c:pt idx="21">
                  <c:v>6.809004359331075</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0-AE85-4D1B-96C0-EEC340005FE8}"/>
            </c:ext>
          </c:extLst>
        </c:ser>
        <c:dLbls>
          <c:showLegendKey val="0"/>
          <c:showVal val="0"/>
          <c:showCatName val="0"/>
          <c:showSerName val="0"/>
          <c:showPercent val="0"/>
          <c:showBubbleSize val="0"/>
        </c:dLbls>
        <c:gapWidth val="219"/>
        <c:axId val="1594777680"/>
        <c:axId val="1594764368"/>
      </c:barChart>
      <c:catAx>
        <c:axId val="15947776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4764368"/>
        <c:crosses val="autoZero"/>
        <c:auto val="1"/>
        <c:lblAlgn val="ctr"/>
        <c:lblOffset val="100"/>
        <c:noMultiLvlLbl val="0"/>
      </c:catAx>
      <c:valAx>
        <c:axId val="1594764368"/>
        <c:scaling>
          <c:orientation val="minMax"/>
        </c:scaling>
        <c:delete val="0"/>
        <c:axPos val="t"/>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47776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 and Analysis'!$D$378</c:f>
              <c:strCache>
                <c:ptCount val="1"/>
                <c:pt idx="0">
                  <c:v>Percent of Oceania Emissions </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E801-4985-9E47-C382BC78D573}"/>
              </c:ext>
            </c:extLst>
          </c:dPt>
          <c:dPt>
            <c:idx val="1"/>
            <c:bubble3D val="0"/>
            <c:spPr>
              <a:solidFill>
                <a:schemeClr val="accent2"/>
              </a:solidFill>
              <a:ln w="19050">
                <a:noFill/>
              </a:ln>
              <a:effectLst/>
            </c:spPr>
            <c:extLst>
              <c:ext xmlns:c16="http://schemas.microsoft.com/office/drawing/2014/chart" uri="{C3380CC4-5D6E-409C-BE32-E72D297353CC}">
                <c16:uniqueId val="{00000003-E801-4985-9E47-C382BC78D573}"/>
              </c:ext>
            </c:extLst>
          </c:dPt>
          <c:dPt>
            <c:idx val="2"/>
            <c:bubble3D val="0"/>
            <c:spPr>
              <a:solidFill>
                <a:schemeClr val="accent3"/>
              </a:solidFill>
              <a:ln w="19050">
                <a:noFill/>
              </a:ln>
              <a:effectLst/>
            </c:spPr>
            <c:extLst>
              <c:ext xmlns:c16="http://schemas.microsoft.com/office/drawing/2014/chart" uri="{C3380CC4-5D6E-409C-BE32-E72D297353CC}">
                <c16:uniqueId val="{00000005-E801-4985-9E47-C382BC78D573}"/>
              </c:ext>
            </c:extLst>
          </c:dPt>
          <c:dPt>
            <c:idx val="3"/>
            <c:bubble3D val="0"/>
            <c:spPr>
              <a:solidFill>
                <a:schemeClr val="accent4"/>
              </a:solidFill>
              <a:ln w="19050">
                <a:noFill/>
              </a:ln>
              <a:effectLst/>
            </c:spPr>
            <c:extLst>
              <c:ext xmlns:c16="http://schemas.microsoft.com/office/drawing/2014/chart" uri="{C3380CC4-5D6E-409C-BE32-E72D297353CC}">
                <c16:uniqueId val="{00000007-E801-4985-9E47-C382BC78D573}"/>
              </c:ext>
            </c:extLst>
          </c:dPt>
          <c:dPt>
            <c:idx val="4"/>
            <c:bubble3D val="0"/>
            <c:spPr>
              <a:solidFill>
                <a:schemeClr val="accent5"/>
              </a:solidFill>
              <a:ln w="19050">
                <a:noFill/>
              </a:ln>
              <a:effectLst/>
            </c:spPr>
            <c:extLst>
              <c:ext xmlns:c16="http://schemas.microsoft.com/office/drawing/2014/chart" uri="{C3380CC4-5D6E-409C-BE32-E72D297353CC}">
                <c16:uniqueId val="{00000009-E801-4985-9E47-C382BC78D573}"/>
              </c:ext>
            </c:extLst>
          </c:dPt>
          <c:dPt>
            <c:idx val="5"/>
            <c:bubble3D val="0"/>
            <c:spPr>
              <a:solidFill>
                <a:schemeClr val="accent6"/>
              </a:solidFill>
              <a:ln w="19050">
                <a:noFill/>
              </a:ln>
              <a:effectLst/>
            </c:spPr>
            <c:extLst>
              <c:ext xmlns:c16="http://schemas.microsoft.com/office/drawing/2014/chart" uri="{C3380CC4-5D6E-409C-BE32-E72D297353CC}">
                <c16:uniqueId val="{0000000B-E801-4985-9E47-C382BC78D573}"/>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E801-4985-9E47-C382BC78D573}"/>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E801-4985-9E47-C382BC78D573}"/>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E801-4985-9E47-C382BC78D573}"/>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E801-4985-9E47-C382BC78D573}"/>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E801-4985-9E47-C382BC78D573}"/>
              </c:ext>
            </c:extLst>
          </c:dPt>
          <c:dPt>
            <c:idx val="11"/>
            <c:bubble3D val="0"/>
            <c:spPr>
              <a:solidFill>
                <a:schemeClr val="accent6">
                  <a:lumMod val="60000"/>
                </a:schemeClr>
              </a:solidFill>
              <a:ln w="19050">
                <a:noFill/>
              </a:ln>
              <a:effectLst/>
            </c:spPr>
            <c:extLst>
              <c:ext xmlns:c16="http://schemas.microsoft.com/office/drawing/2014/chart" uri="{C3380CC4-5D6E-409C-BE32-E72D297353CC}">
                <c16:uniqueId val="{00000017-E801-4985-9E47-C382BC78D573}"/>
              </c:ext>
            </c:extLst>
          </c:dPt>
          <c:dPt>
            <c:idx val="12"/>
            <c:bubble3D val="0"/>
            <c:spPr>
              <a:solidFill>
                <a:schemeClr val="accent1">
                  <a:lumMod val="80000"/>
                  <a:lumOff val="20000"/>
                </a:schemeClr>
              </a:solidFill>
              <a:ln w="19050">
                <a:noFill/>
              </a:ln>
              <a:effectLst/>
            </c:spPr>
            <c:extLst>
              <c:ext xmlns:c16="http://schemas.microsoft.com/office/drawing/2014/chart" uri="{C3380CC4-5D6E-409C-BE32-E72D297353CC}">
                <c16:uniqueId val="{00000019-E801-4985-9E47-C382BC78D573}"/>
              </c:ext>
            </c:extLst>
          </c:dPt>
          <c:dPt>
            <c:idx val="13"/>
            <c:bubble3D val="0"/>
            <c:spPr>
              <a:solidFill>
                <a:schemeClr val="accent2">
                  <a:lumMod val="80000"/>
                  <a:lumOff val="20000"/>
                </a:schemeClr>
              </a:solidFill>
              <a:ln w="19050">
                <a:noFill/>
              </a:ln>
              <a:effectLst/>
            </c:spPr>
            <c:extLst>
              <c:ext xmlns:c16="http://schemas.microsoft.com/office/drawing/2014/chart" uri="{C3380CC4-5D6E-409C-BE32-E72D297353CC}">
                <c16:uniqueId val="{0000001B-E801-4985-9E47-C382BC78D573}"/>
              </c:ext>
            </c:extLst>
          </c:dPt>
          <c:dPt>
            <c:idx val="14"/>
            <c:bubble3D val="0"/>
            <c:spPr>
              <a:solidFill>
                <a:schemeClr val="accent3">
                  <a:lumMod val="80000"/>
                  <a:lumOff val="20000"/>
                </a:schemeClr>
              </a:solidFill>
              <a:ln w="19050">
                <a:noFill/>
              </a:ln>
              <a:effectLst/>
            </c:spPr>
            <c:extLst>
              <c:ext xmlns:c16="http://schemas.microsoft.com/office/drawing/2014/chart" uri="{C3380CC4-5D6E-409C-BE32-E72D297353CC}">
                <c16:uniqueId val="{0000001D-E801-4985-9E47-C382BC78D573}"/>
              </c:ext>
            </c:extLst>
          </c:dPt>
          <c:dPt>
            <c:idx val="15"/>
            <c:bubble3D val="0"/>
            <c:spPr>
              <a:solidFill>
                <a:schemeClr val="accent4">
                  <a:lumMod val="80000"/>
                  <a:lumOff val="20000"/>
                </a:schemeClr>
              </a:solidFill>
              <a:ln w="19050">
                <a:noFill/>
              </a:ln>
              <a:effectLst/>
            </c:spPr>
            <c:extLst>
              <c:ext xmlns:c16="http://schemas.microsoft.com/office/drawing/2014/chart" uri="{C3380CC4-5D6E-409C-BE32-E72D297353CC}">
                <c16:uniqueId val="{0000001F-E801-4985-9E47-C382BC78D573}"/>
              </c:ext>
            </c:extLst>
          </c:dPt>
          <c:dPt>
            <c:idx val="16"/>
            <c:bubble3D val="0"/>
            <c:spPr>
              <a:solidFill>
                <a:schemeClr val="accent5">
                  <a:lumMod val="80000"/>
                  <a:lumOff val="20000"/>
                </a:schemeClr>
              </a:solidFill>
              <a:ln w="19050">
                <a:noFill/>
              </a:ln>
              <a:effectLst/>
            </c:spPr>
            <c:extLst>
              <c:ext xmlns:c16="http://schemas.microsoft.com/office/drawing/2014/chart" uri="{C3380CC4-5D6E-409C-BE32-E72D297353CC}">
                <c16:uniqueId val="{00000021-E801-4985-9E47-C382BC78D573}"/>
              </c:ext>
            </c:extLst>
          </c:dPt>
          <c:dPt>
            <c:idx val="17"/>
            <c:bubble3D val="0"/>
            <c:spPr>
              <a:solidFill>
                <a:schemeClr val="accent6">
                  <a:lumMod val="80000"/>
                  <a:lumOff val="20000"/>
                </a:schemeClr>
              </a:solidFill>
              <a:ln w="19050">
                <a:noFill/>
              </a:ln>
              <a:effectLst/>
            </c:spPr>
            <c:extLst>
              <c:ext xmlns:c16="http://schemas.microsoft.com/office/drawing/2014/chart" uri="{C3380CC4-5D6E-409C-BE32-E72D297353CC}">
                <c16:uniqueId val="{00000023-E801-4985-9E47-C382BC78D573}"/>
              </c:ext>
            </c:extLst>
          </c:dPt>
          <c:dPt>
            <c:idx val="18"/>
            <c:bubble3D val="0"/>
            <c:spPr>
              <a:solidFill>
                <a:schemeClr val="accent1">
                  <a:lumMod val="80000"/>
                </a:schemeClr>
              </a:solidFill>
              <a:ln w="19050">
                <a:noFill/>
              </a:ln>
              <a:effectLst/>
            </c:spPr>
            <c:extLst>
              <c:ext xmlns:c16="http://schemas.microsoft.com/office/drawing/2014/chart" uri="{C3380CC4-5D6E-409C-BE32-E72D297353CC}">
                <c16:uniqueId val="{00000025-E801-4985-9E47-C382BC78D573}"/>
              </c:ext>
            </c:extLst>
          </c:dPt>
          <c:dPt>
            <c:idx val="19"/>
            <c:bubble3D val="0"/>
            <c:spPr>
              <a:solidFill>
                <a:schemeClr val="accent2">
                  <a:lumMod val="80000"/>
                </a:schemeClr>
              </a:solidFill>
              <a:ln w="19050">
                <a:noFill/>
              </a:ln>
              <a:effectLst/>
            </c:spPr>
            <c:extLst>
              <c:ext xmlns:c16="http://schemas.microsoft.com/office/drawing/2014/chart" uri="{C3380CC4-5D6E-409C-BE32-E72D297353CC}">
                <c16:uniqueId val="{00000027-E801-4985-9E47-C382BC78D573}"/>
              </c:ext>
            </c:extLst>
          </c:dPt>
          <c:dPt>
            <c:idx val="20"/>
            <c:bubble3D val="0"/>
            <c:spPr>
              <a:solidFill>
                <a:schemeClr val="accent3">
                  <a:lumMod val="80000"/>
                </a:schemeClr>
              </a:solidFill>
              <a:ln w="19050">
                <a:noFill/>
              </a:ln>
              <a:effectLst/>
            </c:spPr>
            <c:extLst>
              <c:ext xmlns:c16="http://schemas.microsoft.com/office/drawing/2014/chart" uri="{C3380CC4-5D6E-409C-BE32-E72D297353CC}">
                <c16:uniqueId val="{00000029-E801-4985-9E47-C382BC78D573}"/>
              </c:ext>
            </c:extLst>
          </c:dPt>
          <c:dPt>
            <c:idx val="21"/>
            <c:bubble3D val="0"/>
            <c:spPr>
              <a:solidFill>
                <a:schemeClr val="accent4">
                  <a:lumMod val="80000"/>
                </a:schemeClr>
              </a:solidFill>
              <a:ln w="19050">
                <a:noFill/>
              </a:ln>
              <a:effectLst/>
            </c:spPr>
            <c:extLst>
              <c:ext xmlns:c16="http://schemas.microsoft.com/office/drawing/2014/chart" uri="{C3380CC4-5D6E-409C-BE32-E72D297353CC}">
                <c16:uniqueId val="{0000002B-E801-4985-9E47-C382BC78D573}"/>
              </c:ext>
            </c:extLst>
          </c:dPt>
          <c:dPt>
            <c:idx val="22"/>
            <c:bubble3D val="0"/>
            <c:spPr>
              <a:solidFill>
                <a:schemeClr val="accent5">
                  <a:lumMod val="80000"/>
                </a:schemeClr>
              </a:solidFill>
              <a:ln w="19050">
                <a:noFill/>
              </a:ln>
              <a:effectLst/>
            </c:spPr>
            <c:extLst>
              <c:ext xmlns:c16="http://schemas.microsoft.com/office/drawing/2014/chart" uri="{C3380CC4-5D6E-409C-BE32-E72D297353CC}">
                <c16:uniqueId val="{0000002D-E801-4985-9E47-C382BC78D573}"/>
              </c:ext>
            </c:extLst>
          </c:dPt>
          <c:dPt>
            <c:idx val="23"/>
            <c:bubble3D val="0"/>
            <c:spPr>
              <a:solidFill>
                <a:schemeClr val="accent6">
                  <a:lumMod val="80000"/>
                </a:schemeClr>
              </a:solidFill>
              <a:ln w="19050">
                <a:noFill/>
              </a:ln>
              <a:effectLst/>
            </c:spPr>
            <c:extLst>
              <c:ext xmlns:c16="http://schemas.microsoft.com/office/drawing/2014/chart" uri="{C3380CC4-5D6E-409C-BE32-E72D297353CC}">
                <c16:uniqueId val="{0000002F-7CAF-4E52-8754-CE09ADE2C88A}"/>
              </c:ext>
            </c:extLst>
          </c:dPt>
          <c:dPt>
            <c:idx val="24"/>
            <c:bubble3D val="0"/>
            <c:spPr>
              <a:solidFill>
                <a:schemeClr val="accent1">
                  <a:lumMod val="60000"/>
                  <a:lumOff val="40000"/>
                </a:schemeClr>
              </a:solidFill>
              <a:ln w="19050">
                <a:noFill/>
              </a:ln>
              <a:effectLst/>
            </c:spPr>
            <c:extLst>
              <c:ext xmlns:c16="http://schemas.microsoft.com/office/drawing/2014/chart" uri="{C3380CC4-5D6E-409C-BE32-E72D297353CC}">
                <c16:uniqueId val="{00000031-7CAF-4E52-8754-CE09ADE2C88A}"/>
              </c:ext>
            </c:extLst>
          </c:dPt>
          <c:dPt>
            <c:idx val="25"/>
            <c:bubble3D val="0"/>
            <c:spPr>
              <a:solidFill>
                <a:schemeClr val="accent2">
                  <a:lumMod val="60000"/>
                  <a:lumOff val="40000"/>
                </a:schemeClr>
              </a:solidFill>
              <a:ln w="19050">
                <a:noFill/>
              </a:ln>
              <a:effectLst/>
            </c:spPr>
            <c:extLst>
              <c:ext xmlns:c16="http://schemas.microsoft.com/office/drawing/2014/chart" uri="{C3380CC4-5D6E-409C-BE32-E72D297353CC}">
                <c16:uniqueId val="{00000033-7CAF-4E52-8754-CE09ADE2C88A}"/>
              </c:ext>
            </c:extLst>
          </c:dPt>
          <c:dPt>
            <c:idx val="26"/>
            <c:bubble3D val="0"/>
            <c:spPr>
              <a:solidFill>
                <a:schemeClr val="accent3">
                  <a:lumMod val="60000"/>
                  <a:lumOff val="40000"/>
                </a:schemeClr>
              </a:solidFill>
              <a:ln w="19050">
                <a:noFill/>
              </a:ln>
              <a:effectLst/>
            </c:spPr>
            <c:extLst>
              <c:ext xmlns:c16="http://schemas.microsoft.com/office/drawing/2014/chart" uri="{C3380CC4-5D6E-409C-BE32-E72D297353CC}">
                <c16:uniqueId val="{00000035-7CAF-4E52-8754-CE09ADE2C88A}"/>
              </c:ext>
            </c:extLst>
          </c:dPt>
          <c:dPt>
            <c:idx val="27"/>
            <c:bubble3D val="0"/>
            <c:spPr>
              <a:solidFill>
                <a:schemeClr val="accent4">
                  <a:lumMod val="60000"/>
                  <a:lumOff val="40000"/>
                </a:schemeClr>
              </a:solidFill>
              <a:ln w="19050">
                <a:noFill/>
              </a:ln>
              <a:effectLst/>
            </c:spPr>
            <c:extLst>
              <c:ext xmlns:c16="http://schemas.microsoft.com/office/drawing/2014/chart" uri="{C3380CC4-5D6E-409C-BE32-E72D297353CC}">
                <c16:uniqueId val="{00000037-7CAF-4E52-8754-CE09ADE2C88A}"/>
              </c:ext>
            </c:extLst>
          </c:dPt>
          <c:dPt>
            <c:idx val="28"/>
            <c:bubble3D val="0"/>
            <c:spPr>
              <a:solidFill>
                <a:schemeClr val="accent5">
                  <a:lumMod val="60000"/>
                  <a:lumOff val="40000"/>
                </a:schemeClr>
              </a:solidFill>
              <a:ln w="19050">
                <a:noFill/>
              </a:ln>
              <a:effectLst/>
            </c:spPr>
            <c:extLst>
              <c:ext xmlns:c16="http://schemas.microsoft.com/office/drawing/2014/chart" uri="{C3380CC4-5D6E-409C-BE32-E72D297353CC}">
                <c16:uniqueId val="{00000039-7CAF-4E52-8754-CE09ADE2C88A}"/>
              </c:ext>
            </c:extLst>
          </c:dPt>
          <c:dPt>
            <c:idx val="29"/>
            <c:bubble3D val="0"/>
            <c:spPr>
              <a:solidFill>
                <a:schemeClr val="accent6">
                  <a:lumMod val="60000"/>
                  <a:lumOff val="40000"/>
                </a:schemeClr>
              </a:solidFill>
              <a:ln w="19050">
                <a:noFill/>
              </a:ln>
              <a:effectLst/>
            </c:spPr>
            <c:extLst>
              <c:ext xmlns:c16="http://schemas.microsoft.com/office/drawing/2014/chart" uri="{C3380CC4-5D6E-409C-BE32-E72D297353CC}">
                <c16:uniqueId val="{0000003B-7CAF-4E52-8754-CE09ADE2C88A}"/>
              </c:ext>
            </c:extLst>
          </c:dPt>
          <c:dPt>
            <c:idx val="30"/>
            <c:bubble3D val="0"/>
            <c:spPr>
              <a:solidFill>
                <a:schemeClr val="accent1">
                  <a:lumMod val="50000"/>
                </a:schemeClr>
              </a:solidFill>
              <a:ln w="19050">
                <a:noFill/>
              </a:ln>
              <a:effectLst/>
            </c:spPr>
            <c:extLst>
              <c:ext xmlns:c16="http://schemas.microsoft.com/office/drawing/2014/chart" uri="{C3380CC4-5D6E-409C-BE32-E72D297353CC}">
                <c16:uniqueId val="{0000003D-7CAF-4E52-8754-CE09ADE2C88A}"/>
              </c:ext>
            </c:extLst>
          </c:dPt>
          <c:dPt>
            <c:idx val="31"/>
            <c:bubble3D val="0"/>
            <c:spPr>
              <a:solidFill>
                <a:schemeClr val="accent2">
                  <a:lumMod val="50000"/>
                </a:schemeClr>
              </a:solidFill>
              <a:ln w="19050">
                <a:noFill/>
              </a:ln>
              <a:effectLst/>
            </c:spPr>
            <c:extLst>
              <c:ext xmlns:c16="http://schemas.microsoft.com/office/drawing/2014/chart" uri="{C3380CC4-5D6E-409C-BE32-E72D297353CC}">
                <c16:uniqueId val="{0000003F-7CAF-4E52-8754-CE09ADE2C88A}"/>
              </c:ext>
            </c:extLst>
          </c:dPt>
          <c:dPt>
            <c:idx val="32"/>
            <c:bubble3D val="0"/>
            <c:spPr>
              <a:solidFill>
                <a:schemeClr val="accent3">
                  <a:lumMod val="50000"/>
                </a:schemeClr>
              </a:solidFill>
              <a:ln w="19050">
                <a:noFill/>
              </a:ln>
              <a:effectLst/>
            </c:spPr>
            <c:extLst>
              <c:ext xmlns:c16="http://schemas.microsoft.com/office/drawing/2014/chart" uri="{C3380CC4-5D6E-409C-BE32-E72D297353CC}">
                <c16:uniqueId val="{00000041-7CAF-4E52-8754-CE09ADE2C88A}"/>
              </c:ext>
            </c:extLst>
          </c:dPt>
          <c:cat>
            <c:strRef>
              <c:f>'Summary and Analysis'!$B$379:$B$411</c:f>
              <c:strCache>
                <c:ptCount val="23"/>
                <c:pt idx="0">
                  <c:v>American Samoa</c:v>
                </c:pt>
                <c:pt idx="1">
                  <c:v>Australia</c:v>
                </c:pt>
                <c:pt idx="2">
                  <c:v>Christmas Island (Australia)</c:v>
                </c:pt>
                <c:pt idx="3">
                  <c:v>Cook Islands</c:v>
                </c:pt>
                <c:pt idx="4">
                  <c:v>Fiji</c:v>
                </c:pt>
                <c:pt idx="5">
                  <c:v>French Polynesia</c:v>
                </c:pt>
                <c:pt idx="6">
                  <c:v>Marshall Islands</c:v>
                </c:pt>
                <c:pt idx="7">
                  <c:v>Micronesia</c:v>
                </c:pt>
                <c:pt idx="8">
                  <c:v>Nauru</c:v>
                </c:pt>
                <c:pt idx="9">
                  <c:v>New Caledonia</c:v>
                </c:pt>
                <c:pt idx="10">
                  <c:v>New Zealand</c:v>
                </c:pt>
                <c:pt idx="11">
                  <c:v>Niue</c:v>
                </c:pt>
                <c:pt idx="12">
                  <c:v>Norfolk Island</c:v>
                </c:pt>
                <c:pt idx="13">
                  <c:v>Northern Mariana Islands</c:v>
                </c:pt>
                <c:pt idx="14">
                  <c:v>Palau</c:v>
                </c:pt>
                <c:pt idx="15">
                  <c:v>Papua New Guinea</c:v>
                </c:pt>
                <c:pt idx="16">
                  <c:v>Pitcairn Islands</c:v>
                </c:pt>
                <c:pt idx="17">
                  <c:v>Samoa</c:v>
                </c:pt>
                <c:pt idx="18">
                  <c:v>Solomon Islands</c:v>
                </c:pt>
                <c:pt idx="19">
                  <c:v>Tokelau</c:v>
                </c:pt>
                <c:pt idx="20">
                  <c:v>Tuvalu</c:v>
                </c:pt>
                <c:pt idx="21">
                  <c:v>Vanuatu</c:v>
                </c:pt>
                <c:pt idx="22">
                  <c:v>Wallis and Futuna (France)</c:v>
                </c:pt>
              </c:strCache>
            </c:strRef>
          </c:cat>
          <c:val>
            <c:numRef>
              <c:f>'Summary and Analysis'!$D$379:$D$411</c:f>
              <c:numCache>
                <c:formatCode>0.00%</c:formatCode>
                <c:ptCount val="33"/>
                <c:pt idx="0">
                  <c:v>0</c:v>
                </c:pt>
                <c:pt idx="1">
                  <c:v>0.79648141643103643</c:v>
                </c:pt>
                <c:pt idx="2">
                  <c:v>0</c:v>
                </c:pt>
                <c:pt idx="3">
                  <c:v>0</c:v>
                </c:pt>
                <c:pt idx="4">
                  <c:v>0</c:v>
                </c:pt>
                <c:pt idx="5">
                  <c:v>0</c:v>
                </c:pt>
                <c:pt idx="6">
                  <c:v>0</c:v>
                </c:pt>
                <c:pt idx="7">
                  <c:v>0</c:v>
                </c:pt>
                <c:pt idx="8">
                  <c:v>0</c:v>
                </c:pt>
                <c:pt idx="9">
                  <c:v>0</c:v>
                </c:pt>
                <c:pt idx="10">
                  <c:v>5.8551948045614803E-2</c:v>
                </c:pt>
                <c:pt idx="11">
                  <c:v>0</c:v>
                </c:pt>
                <c:pt idx="12">
                  <c:v>0</c:v>
                </c:pt>
                <c:pt idx="13">
                  <c:v>0</c:v>
                </c:pt>
                <c:pt idx="14">
                  <c:v>0</c:v>
                </c:pt>
                <c:pt idx="15">
                  <c:v>0</c:v>
                </c:pt>
                <c:pt idx="16">
                  <c:v>0</c:v>
                </c:pt>
                <c:pt idx="17">
                  <c:v>0</c:v>
                </c:pt>
                <c:pt idx="18">
                  <c:v>9.4412241357434451E-2</c:v>
                </c:pt>
                <c:pt idx="19">
                  <c:v>0</c:v>
                </c:pt>
                <c:pt idx="20">
                  <c:v>0</c:v>
                </c:pt>
                <c:pt idx="21">
                  <c:v>5.0554394165914229E-2</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0-CC74-4C54-AB42-202662580686}"/>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'Summary and Analysis'!$C$416</c:f>
              <c:strCache>
                <c:ptCount val="1"/>
                <c:pt idx="0">
                  <c:v>Total Emissions - South America (tCO2e)</c:v>
                </c:pt>
              </c:strCache>
            </c:strRef>
          </c:tx>
          <c:spPr>
            <a:solidFill>
              <a:schemeClr val="accent1"/>
            </a:solidFill>
            <a:ln>
              <a:noFill/>
            </a:ln>
            <a:effectLst/>
          </c:spPr>
          <c:invertIfNegative val="0"/>
          <c:cat>
            <c:strRef>
              <c:f>'Summary and Analysis'!$B$417:$B$437</c:f>
              <c:strCache>
                <c:ptCount val="15"/>
                <c:pt idx="0">
                  <c:v>Argentina</c:v>
                </c:pt>
                <c:pt idx="1">
                  <c:v>Bolivia</c:v>
                </c:pt>
                <c:pt idx="2">
                  <c:v>Brazil</c:v>
                </c:pt>
                <c:pt idx="3">
                  <c:v>Chile</c:v>
                </c:pt>
                <c:pt idx="4">
                  <c:v>Colombia</c:v>
                </c:pt>
                <c:pt idx="5">
                  <c:v>Ecuador</c:v>
                </c:pt>
                <c:pt idx="6">
                  <c:v>Falkland Islands</c:v>
                </c:pt>
                <c:pt idx="7">
                  <c:v>French Guiana</c:v>
                </c:pt>
                <c:pt idx="8">
                  <c:v>Guyana</c:v>
                </c:pt>
                <c:pt idx="9">
                  <c:v>Paraguay</c:v>
                </c:pt>
                <c:pt idx="10">
                  <c:v>Peru</c:v>
                </c:pt>
                <c:pt idx="11">
                  <c:v>Saint Helena, Ascension, and Tristan da Cunha</c:v>
                </c:pt>
                <c:pt idx="12">
                  <c:v>Suriname</c:v>
                </c:pt>
                <c:pt idx="13">
                  <c:v>Uruguay</c:v>
                </c:pt>
                <c:pt idx="14">
                  <c:v>Venezuela</c:v>
                </c:pt>
              </c:strCache>
            </c:strRef>
          </c:cat>
          <c:val>
            <c:numRef>
              <c:f>'Summary and Analysis'!$C$417:$C$437</c:f>
              <c:numCache>
                <c:formatCode>#,##0.00</c:formatCode>
                <c:ptCount val="21"/>
                <c:pt idx="0">
                  <c:v>4.7784601739310739</c:v>
                </c:pt>
                <c:pt idx="1">
                  <c:v>4.333415533931074</c:v>
                </c:pt>
                <c:pt idx="2">
                  <c:v>30.652317231448588</c:v>
                </c:pt>
                <c:pt idx="3">
                  <c:v>20.106418313324294</c:v>
                </c:pt>
                <c:pt idx="4">
                  <c:v>26.29907479871752</c:v>
                </c:pt>
                <c:pt idx="5">
                  <c:v>4.0476304385310735</c:v>
                </c:pt>
                <c:pt idx="6">
                  <c:v>5.4324596759310735</c:v>
                </c:pt>
                <c:pt idx="7">
                  <c:v>3.1776602179310736</c:v>
                </c:pt>
                <c:pt idx="8">
                  <c:v>16.277294918655368</c:v>
                </c:pt>
                <c:pt idx="9">
                  <c:v>0</c:v>
                </c:pt>
                <c:pt idx="10">
                  <c:v>13.267993781793221</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2189-43AD-AF8B-5C9F223FBB1D}"/>
            </c:ext>
          </c:extLst>
        </c:ser>
        <c:dLbls>
          <c:showLegendKey val="0"/>
          <c:showVal val="0"/>
          <c:showCatName val="0"/>
          <c:showSerName val="0"/>
          <c:showPercent val="0"/>
          <c:showBubbleSize val="0"/>
        </c:dLbls>
        <c:gapWidth val="219"/>
        <c:axId val="1512785600"/>
        <c:axId val="1512775616"/>
      </c:barChart>
      <c:catAx>
        <c:axId val="1512785600"/>
        <c:scaling>
          <c:orientation val="maxMin"/>
        </c:scaling>
        <c:delete val="0"/>
        <c:axPos val="l"/>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2775616"/>
        <c:crosses val="autoZero"/>
        <c:auto val="1"/>
        <c:lblAlgn val="ctr"/>
        <c:lblOffset val="100"/>
        <c:noMultiLvlLbl val="0"/>
      </c:catAx>
      <c:valAx>
        <c:axId val="1512775616"/>
        <c:scaling>
          <c:orientation val="minMax"/>
        </c:scaling>
        <c:delete val="0"/>
        <c:axPos val="t"/>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2785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 and Analysis'!$D$416</c:f>
              <c:strCache>
                <c:ptCount val="1"/>
                <c:pt idx="0">
                  <c:v>Percent of South American Emissions </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331D-476A-A62F-6BBC0EA74738}"/>
              </c:ext>
            </c:extLst>
          </c:dPt>
          <c:dPt>
            <c:idx val="1"/>
            <c:bubble3D val="0"/>
            <c:spPr>
              <a:solidFill>
                <a:schemeClr val="accent2"/>
              </a:solidFill>
              <a:ln w="19050">
                <a:noFill/>
              </a:ln>
              <a:effectLst/>
            </c:spPr>
            <c:extLst>
              <c:ext xmlns:c16="http://schemas.microsoft.com/office/drawing/2014/chart" uri="{C3380CC4-5D6E-409C-BE32-E72D297353CC}">
                <c16:uniqueId val="{00000003-331D-476A-A62F-6BBC0EA74738}"/>
              </c:ext>
            </c:extLst>
          </c:dPt>
          <c:dPt>
            <c:idx val="2"/>
            <c:bubble3D val="0"/>
            <c:spPr>
              <a:solidFill>
                <a:schemeClr val="accent3"/>
              </a:solidFill>
              <a:ln w="19050">
                <a:noFill/>
              </a:ln>
              <a:effectLst/>
            </c:spPr>
            <c:extLst>
              <c:ext xmlns:c16="http://schemas.microsoft.com/office/drawing/2014/chart" uri="{C3380CC4-5D6E-409C-BE32-E72D297353CC}">
                <c16:uniqueId val="{00000005-331D-476A-A62F-6BBC0EA74738}"/>
              </c:ext>
            </c:extLst>
          </c:dPt>
          <c:dPt>
            <c:idx val="3"/>
            <c:bubble3D val="0"/>
            <c:spPr>
              <a:solidFill>
                <a:schemeClr val="accent4"/>
              </a:solidFill>
              <a:ln w="19050">
                <a:noFill/>
              </a:ln>
              <a:effectLst/>
            </c:spPr>
            <c:extLst>
              <c:ext xmlns:c16="http://schemas.microsoft.com/office/drawing/2014/chart" uri="{C3380CC4-5D6E-409C-BE32-E72D297353CC}">
                <c16:uniqueId val="{00000007-331D-476A-A62F-6BBC0EA74738}"/>
              </c:ext>
            </c:extLst>
          </c:dPt>
          <c:dPt>
            <c:idx val="4"/>
            <c:bubble3D val="0"/>
            <c:spPr>
              <a:solidFill>
                <a:schemeClr val="accent5"/>
              </a:solidFill>
              <a:ln w="19050">
                <a:noFill/>
              </a:ln>
              <a:effectLst/>
            </c:spPr>
            <c:extLst>
              <c:ext xmlns:c16="http://schemas.microsoft.com/office/drawing/2014/chart" uri="{C3380CC4-5D6E-409C-BE32-E72D297353CC}">
                <c16:uniqueId val="{00000009-331D-476A-A62F-6BBC0EA74738}"/>
              </c:ext>
            </c:extLst>
          </c:dPt>
          <c:dPt>
            <c:idx val="5"/>
            <c:bubble3D val="0"/>
            <c:spPr>
              <a:solidFill>
                <a:schemeClr val="accent6"/>
              </a:solidFill>
              <a:ln w="19050">
                <a:noFill/>
              </a:ln>
              <a:effectLst/>
            </c:spPr>
            <c:extLst>
              <c:ext xmlns:c16="http://schemas.microsoft.com/office/drawing/2014/chart" uri="{C3380CC4-5D6E-409C-BE32-E72D297353CC}">
                <c16:uniqueId val="{0000000B-331D-476A-A62F-6BBC0EA74738}"/>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331D-476A-A62F-6BBC0EA74738}"/>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331D-476A-A62F-6BBC0EA74738}"/>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331D-476A-A62F-6BBC0EA74738}"/>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331D-476A-A62F-6BBC0EA74738}"/>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331D-476A-A62F-6BBC0EA74738}"/>
              </c:ext>
            </c:extLst>
          </c:dPt>
          <c:dPt>
            <c:idx val="11"/>
            <c:bubble3D val="0"/>
            <c:spPr>
              <a:solidFill>
                <a:schemeClr val="accent6">
                  <a:lumMod val="60000"/>
                </a:schemeClr>
              </a:solidFill>
              <a:ln w="19050">
                <a:noFill/>
              </a:ln>
              <a:effectLst/>
            </c:spPr>
            <c:extLst>
              <c:ext xmlns:c16="http://schemas.microsoft.com/office/drawing/2014/chart" uri="{C3380CC4-5D6E-409C-BE32-E72D297353CC}">
                <c16:uniqueId val="{00000017-331D-476A-A62F-6BBC0EA74738}"/>
              </c:ext>
            </c:extLst>
          </c:dPt>
          <c:dPt>
            <c:idx val="12"/>
            <c:bubble3D val="0"/>
            <c:spPr>
              <a:solidFill>
                <a:schemeClr val="accent1">
                  <a:lumMod val="80000"/>
                  <a:lumOff val="20000"/>
                </a:schemeClr>
              </a:solidFill>
              <a:ln w="19050">
                <a:noFill/>
              </a:ln>
              <a:effectLst/>
            </c:spPr>
            <c:extLst>
              <c:ext xmlns:c16="http://schemas.microsoft.com/office/drawing/2014/chart" uri="{C3380CC4-5D6E-409C-BE32-E72D297353CC}">
                <c16:uniqueId val="{00000019-331D-476A-A62F-6BBC0EA74738}"/>
              </c:ext>
            </c:extLst>
          </c:dPt>
          <c:dPt>
            <c:idx val="13"/>
            <c:bubble3D val="0"/>
            <c:spPr>
              <a:solidFill>
                <a:schemeClr val="accent2">
                  <a:lumMod val="80000"/>
                  <a:lumOff val="20000"/>
                </a:schemeClr>
              </a:solidFill>
              <a:ln w="19050">
                <a:noFill/>
              </a:ln>
              <a:effectLst/>
            </c:spPr>
            <c:extLst>
              <c:ext xmlns:c16="http://schemas.microsoft.com/office/drawing/2014/chart" uri="{C3380CC4-5D6E-409C-BE32-E72D297353CC}">
                <c16:uniqueId val="{0000001B-331D-476A-A62F-6BBC0EA74738}"/>
              </c:ext>
            </c:extLst>
          </c:dPt>
          <c:dPt>
            <c:idx val="14"/>
            <c:bubble3D val="0"/>
            <c:spPr>
              <a:solidFill>
                <a:schemeClr val="accent3">
                  <a:lumMod val="80000"/>
                  <a:lumOff val="20000"/>
                </a:schemeClr>
              </a:solidFill>
              <a:ln w="19050">
                <a:noFill/>
              </a:ln>
              <a:effectLst/>
            </c:spPr>
            <c:extLst>
              <c:ext xmlns:c16="http://schemas.microsoft.com/office/drawing/2014/chart" uri="{C3380CC4-5D6E-409C-BE32-E72D297353CC}">
                <c16:uniqueId val="{0000001D-331D-476A-A62F-6BBC0EA74738}"/>
              </c:ext>
            </c:extLst>
          </c:dPt>
          <c:dPt>
            <c:idx val="15"/>
            <c:bubble3D val="0"/>
            <c:spPr>
              <a:solidFill>
                <a:schemeClr val="accent4">
                  <a:lumMod val="80000"/>
                  <a:lumOff val="20000"/>
                </a:schemeClr>
              </a:solidFill>
              <a:ln w="19050">
                <a:noFill/>
              </a:ln>
              <a:effectLst/>
            </c:spPr>
            <c:extLst>
              <c:ext xmlns:c16="http://schemas.microsoft.com/office/drawing/2014/chart" uri="{C3380CC4-5D6E-409C-BE32-E72D297353CC}">
                <c16:uniqueId val="{0000001F-FA50-4D53-8234-F269A1B1DE9F}"/>
              </c:ext>
            </c:extLst>
          </c:dPt>
          <c:dPt>
            <c:idx val="16"/>
            <c:bubble3D val="0"/>
            <c:spPr>
              <a:solidFill>
                <a:schemeClr val="accent5">
                  <a:lumMod val="80000"/>
                  <a:lumOff val="20000"/>
                </a:schemeClr>
              </a:solidFill>
              <a:ln w="19050">
                <a:noFill/>
              </a:ln>
              <a:effectLst/>
            </c:spPr>
            <c:extLst>
              <c:ext xmlns:c16="http://schemas.microsoft.com/office/drawing/2014/chart" uri="{C3380CC4-5D6E-409C-BE32-E72D297353CC}">
                <c16:uniqueId val="{00000021-FA50-4D53-8234-F269A1B1DE9F}"/>
              </c:ext>
            </c:extLst>
          </c:dPt>
          <c:dPt>
            <c:idx val="17"/>
            <c:bubble3D val="0"/>
            <c:spPr>
              <a:solidFill>
                <a:schemeClr val="accent6">
                  <a:lumMod val="80000"/>
                  <a:lumOff val="20000"/>
                </a:schemeClr>
              </a:solidFill>
              <a:ln w="19050">
                <a:noFill/>
              </a:ln>
              <a:effectLst/>
            </c:spPr>
            <c:extLst>
              <c:ext xmlns:c16="http://schemas.microsoft.com/office/drawing/2014/chart" uri="{C3380CC4-5D6E-409C-BE32-E72D297353CC}">
                <c16:uniqueId val="{00000023-FA50-4D53-8234-F269A1B1DE9F}"/>
              </c:ext>
            </c:extLst>
          </c:dPt>
          <c:dPt>
            <c:idx val="18"/>
            <c:bubble3D val="0"/>
            <c:spPr>
              <a:solidFill>
                <a:schemeClr val="accent1">
                  <a:lumMod val="80000"/>
                </a:schemeClr>
              </a:solidFill>
              <a:ln w="19050">
                <a:noFill/>
              </a:ln>
              <a:effectLst/>
            </c:spPr>
            <c:extLst>
              <c:ext xmlns:c16="http://schemas.microsoft.com/office/drawing/2014/chart" uri="{C3380CC4-5D6E-409C-BE32-E72D297353CC}">
                <c16:uniqueId val="{00000025-FA50-4D53-8234-F269A1B1DE9F}"/>
              </c:ext>
            </c:extLst>
          </c:dPt>
          <c:dPt>
            <c:idx val="19"/>
            <c:bubble3D val="0"/>
            <c:spPr>
              <a:solidFill>
                <a:schemeClr val="accent2">
                  <a:lumMod val="80000"/>
                </a:schemeClr>
              </a:solidFill>
              <a:ln w="19050">
                <a:noFill/>
              </a:ln>
              <a:effectLst/>
            </c:spPr>
            <c:extLst>
              <c:ext xmlns:c16="http://schemas.microsoft.com/office/drawing/2014/chart" uri="{C3380CC4-5D6E-409C-BE32-E72D297353CC}">
                <c16:uniqueId val="{00000027-FA50-4D53-8234-F269A1B1DE9F}"/>
              </c:ext>
            </c:extLst>
          </c:dPt>
          <c:dPt>
            <c:idx val="20"/>
            <c:bubble3D val="0"/>
            <c:spPr>
              <a:solidFill>
                <a:schemeClr val="accent3">
                  <a:lumMod val="80000"/>
                </a:schemeClr>
              </a:solidFill>
              <a:ln w="19050">
                <a:noFill/>
              </a:ln>
              <a:effectLst/>
            </c:spPr>
            <c:extLst>
              <c:ext xmlns:c16="http://schemas.microsoft.com/office/drawing/2014/chart" uri="{C3380CC4-5D6E-409C-BE32-E72D297353CC}">
                <c16:uniqueId val="{00000029-FA50-4D53-8234-F269A1B1DE9F}"/>
              </c:ext>
            </c:extLst>
          </c:dPt>
          <c:cat>
            <c:strRef>
              <c:f>'Summary and Analysis'!$B$417:$B$437</c:f>
              <c:strCache>
                <c:ptCount val="15"/>
                <c:pt idx="0">
                  <c:v>Argentina</c:v>
                </c:pt>
                <c:pt idx="1">
                  <c:v>Bolivia</c:v>
                </c:pt>
                <c:pt idx="2">
                  <c:v>Brazil</c:v>
                </c:pt>
                <c:pt idx="3">
                  <c:v>Chile</c:v>
                </c:pt>
                <c:pt idx="4">
                  <c:v>Colombia</c:v>
                </c:pt>
                <c:pt idx="5">
                  <c:v>Ecuador</c:v>
                </c:pt>
                <c:pt idx="6">
                  <c:v>Falkland Islands</c:v>
                </c:pt>
                <c:pt idx="7">
                  <c:v>French Guiana</c:v>
                </c:pt>
                <c:pt idx="8">
                  <c:v>Guyana</c:v>
                </c:pt>
                <c:pt idx="9">
                  <c:v>Paraguay</c:v>
                </c:pt>
                <c:pt idx="10">
                  <c:v>Peru</c:v>
                </c:pt>
                <c:pt idx="11">
                  <c:v>Saint Helena, Ascension, and Tristan da Cunha</c:v>
                </c:pt>
                <c:pt idx="12">
                  <c:v>Suriname</c:v>
                </c:pt>
                <c:pt idx="13">
                  <c:v>Uruguay</c:v>
                </c:pt>
                <c:pt idx="14">
                  <c:v>Venezuela</c:v>
                </c:pt>
              </c:strCache>
            </c:strRef>
          </c:cat>
          <c:val>
            <c:numRef>
              <c:f>'Summary and Analysis'!$D$417:$D$437</c:f>
              <c:numCache>
                <c:formatCode>0.00%</c:formatCode>
                <c:ptCount val="21"/>
                <c:pt idx="0">
                  <c:v>3.7223328949331558E-2</c:v>
                </c:pt>
                <c:pt idx="1">
                  <c:v>3.3756512772389662E-2</c:v>
                </c:pt>
                <c:pt idx="2">
                  <c:v>0.23877593321591481</c:v>
                </c:pt>
                <c:pt idx="3">
                  <c:v>0.15662531351684966</c:v>
                </c:pt>
                <c:pt idx="4">
                  <c:v>0.20486497253578625</c:v>
                </c:pt>
                <c:pt idx="5">
                  <c:v>3.1530299258478778E-2</c:v>
                </c:pt>
                <c:pt idx="6">
                  <c:v>4.2317865203594825E-2</c:v>
                </c:pt>
                <c:pt idx="7">
                  <c:v>2.4753390689860152E-2</c:v>
                </c:pt>
                <c:pt idx="8">
                  <c:v>0.12679714408165568</c:v>
                </c:pt>
                <c:pt idx="9">
                  <c:v>0</c:v>
                </c:pt>
                <c:pt idx="10">
                  <c:v>0.10335523977613852</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B697-4F35-8112-07469EC2EB6F}"/>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'Summary and Analysis'!$C$442</c:f>
              <c:strCache>
                <c:ptCount val="1"/>
                <c:pt idx="0">
                  <c:v>Total Emissions - UK (tCO2e)</c:v>
                </c:pt>
              </c:strCache>
            </c:strRef>
          </c:tx>
          <c:spPr>
            <a:solidFill>
              <a:schemeClr val="accent1"/>
            </a:solidFill>
            <a:ln>
              <a:noFill/>
            </a:ln>
            <a:effectLst/>
          </c:spPr>
          <c:invertIfNegative val="0"/>
          <c:cat>
            <c:strRef>
              <c:f>'Summary and Analysis'!$B$443:$B$449</c:f>
              <c:strCache>
                <c:ptCount val="7"/>
                <c:pt idx="0">
                  <c:v>England</c:v>
                </c:pt>
                <c:pt idx="1">
                  <c:v>Guernsey</c:v>
                </c:pt>
                <c:pt idx="2">
                  <c:v>Isle of Man</c:v>
                </c:pt>
                <c:pt idx="3">
                  <c:v>Jersey</c:v>
                </c:pt>
                <c:pt idx="4">
                  <c:v>Northern Ireland</c:v>
                </c:pt>
                <c:pt idx="5">
                  <c:v>Wales</c:v>
                </c:pt>
                <c:pt idx="6">
                  <c:v>United Kingdom Unspecified</c:v>
                </c:pt>
              </c:strCache>
            </c:strRef>
          </c:cat>
          <c:val>
            <c:numRef>
              <c:f>'Summary and Analysis'!$C$443:$C$449</c:f>
              <c:numCache>
                <c:formatCode>#,##0.00</c:formatCode>
                <c:ptCount val="7"/>
                <c:pt idx="0">
                  <c:v>318.9401185598</c:v>
                </c:pt>
                <c:pt idx="1">
                  <c:v>0.32127340930553661</c:v>
                </c:pt>
                <c:pt idx="2">
                  <c:v>0.67923784242768326</c:v>
                </c:pt>
                <c:pt idx="3">
                  <c:v>1.3217693052621464</c:v>
                </c:pt>
                <c:pt idx="4">
                  <c:v>20.299257329652818</c:v>
                </c:pt>
                <c:pt idx="5">
                  <c:v>10.73279517414915</c:v>
                </c:pt>
                <c:pt idx="6">
                  <c:v>0</c:v>
                </c:pt>
              </c:numCache>
            </c:numRef>
          </c:val>
          <c:extLst>
            <c:ext xmlns:c16="http://schemas.microsoft.com/office/drawing/2014/chart" uri="{C3380CC4-5D6E-409C-BE32-E72D297353CC}">
              <c16:uniqueId val="{00000000-00DA-49CD-A6F3-C933A65DFDB6}"/>
            </c:ext>
          </c:extLst>
        </c:ser>
        <c:dLbls>
          <c:showLegendKey val="0"/>
          <c:showVal val="0"/>
          <c:showCatName val="0"/>
          <c:showSerName val="0"/>
          <c:showPercent val="0"/>
          <c:showBubbleSize val="0"/>
        </c:dLbls>
        <c:gapWidth val="219"/>
        <c:axId val="1606994128"/>
        <c:axId val="1607002032"/>
      </c:barChart>
      <c:catAx>
        <c:axId val="16069941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7002032"/>
        <c:crosses val="autoZero"/>
        <c:auto val="1"/>
        <c:lblAlgn val="ctr"/>
        <c:lblOffset val="100"/>
        <c:noMultiLvlLbl val="0"/>
      </c:catAx>
      <c:valAx>
        <c:axId val="1607002032"/>
        <c:scaling>
          <c:orientation val="minMax"/>
        </c:scaling>
        <c:delete val="0"/>
        <c:axPos val="t"/>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69941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 and Analysis'!$D$442</c:f>
              <c:strCache>
                <c:ptCount val="1"/>
                <c:pt idx="0">
                  <c:v>Percent of UK Emissions</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98D0-4833-B50D-D748BB9DDCCA}"/>
              </c:ext>
            </c:extLst>
          </c:dPt>
          <c:dPt>
            <c:idx val="1"/>
            <c:bubble3D val="0"/>
            <c:spPr>
              <a:solidFill>
                <a:schemeClr val="accent2"/>
              </a:solidFill>
              <a:ln w="19050">
                <a:noFill/>
              </a:ln>
              <a:effectLst/>
            </c:spPr>
            <c:extLst>
              <c:ext xmlns:c16="http://schemas.microsoft.com/office/drawing/2014/chart" uri="{C3380CC4-5D6E-409C-BE32-E72D297353CC}">
                <c16:uniqueId val="{00000003-98D0-4833-B50D-D748BB9DDCCA}"/>
              </c:ext>
            </c:extLst>
          </c:dPt>
          <c:dPt>
            <c:idx val="2"/>
            <c:bubble3D val="0"/>
            <c:spPr>
              <a:solidFill>
                <a:schemeClr val="accent3"/>
              </a:solidFill>
              <a:ln w="19050">
                <a:noFill/>
              </a:ln>
              <a:effectLst/>
            </c:spPr>
            <c:extLst>
              <c:ext xmlns:c16="http://schemas.microsoft.com/office/drawing/2014/chart" uri="{C3380CC4-5D6E-409C-BE32-E72D297353CC}">
                <c16:uniqueId val="{00000005-98D0-4833-B50D-D748BB9DDCCA}"/>
              </c:ext>
            </c:extLst>
          </c:dPt>
          <c:dPt>
            <c:idx val="3"/>
            <c:bubble3D val="0"/>
            <c:spPr>
              <a:solidFill>
                <a:schemeClr val="accent4"/>
              </a:solidFill>
              <a:ln w="19050">
                <a:noFill/>
              </a:ln>
              <a:effectLst/>
            </c:spPr>
            <c:extLst>
              <c:ext xmlns:c16="http://schemas.microsoft.com/office/drawing/2014/chart" uri="{C3380CC4-5D6E-409C-BE32-E72D297353CC}">
                <c16:uniqueId val="{00000007-98D0-4833-B50D-D748BB9DDCCA}"/>
              </c:ext>
            </c:extLst>
          </c:dPt>
          <c:dPt>
            <c:idx val="4"/>
            <c:bubble3D val="0"/>
            <c:spPr>
              <a:solidFill>
                <a:schemeClr val="accent5"/>
              </a:solidFill>
              <a:ln w="19050">
                <a:noFill/>
              </a:ln>
              <a:effectLst/>
            </c:spPr>
            <c:extLst>
              <c:ext xmlns:c16="http://schemas.microsoft.com/office/drawing/2014/chart" uri="{C3380CC4-5D6E-409C-BE32-E72D297353CC}">
                <c16:uniqueId val="{00000009-98D0-4833-B50D-D748BB9DDCCA}"/>
              </c:ext>
            </c:extLst>
          </c:dPt>
          <c:dPt>
            <c:idx val="5"/>
            <c:bubble3D val="0"/>
            <c:spPr>
              <a:solidFill>
                <a:schemeClr val="accent6"/>
              </a:solidFill>
              <a:ln w="19050">
                <a:noFill/>
              </a:ln>
              <a:effectLst/>
            </c:spPr>
            <c:extLst>
              <c:ext xmlns:c16="http://schemas.microsoft.com/office/drawing/2014/chart" uri="{C3380CC4-5D6E-409C-BE32-E72D297353CC}">
                <c16:uniqueId val="{0000000B-98D0-4833-B50D-D748BB9DDCCA}"/>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98D0-4833-B50D-D748BB9DDCCA}"/>
              </c:ext>
            </c:extLst>
          </c:dPt>
          <c:cat>
            <c:strRef>
              <c:f>'Summary and Analysis'!$B$443:$B$449</c:f>
              <c:strCache>
                <c:ptCount val="7"/>
                <c:pt idx="0">
                  <c:v>England</c:v>
                </c:pt>
                <c:pt idx="1">
                  <c:v>Guernsey</c:v>
                </c:pt>
                <c:pt idx="2">
                  <c:v>Isle of Man</c:v>
                </c:pt>
                <c:pt idx="3">
                  <c:v>Jersey</c:v>
                </c:pt>
                <c:pt idx="4">
                  <c:v>Northern Ireland</c:v>
                </c:pt>
                <c:pt idx="5">
                  <c:v>Wales</c:v>
                </c:pt>
                <c:pt idx="6">
                  <c:v>United Kingdom Unspecified</c:v>
                </c:pt>
              </c:strCache>
            </c:strRef>
          </c:cat>
          <c:val>
            <c:numRef>
              <c:f>'Summary and Analysis'!$D$443:$D$449</c:f>
              <c:numCache>
                <c:formatCode>0.00%</c:formatCode>
                <c:ptCount val="7"/>
                <c:pt idx="0">
                  <c:v>0.90532257062987131</c:v>
                </c:pt>
                <c:pt idx="1">
                  <c:v>9.119456972076621E-4</c:v>
                </c:pt>
                <c:pt idx="2">
                  <c:v>1.9280401360370751E-3</c:v>
                </c:pt>
                <c:pt idx="3">
                  <c:v>3.7518879425487597E-3</c:v>
                </c:pt>
                <c:pt idx="4">
                  <c:v>5.7620144842684198E-2</c:v>
                </c:pt>
                <c:pt idx="5">
                  <c:v>3.0465410751651031E-2</c:v>
                </c:pt>
                <c:pt idx="6">
                  <c:v>0</c:v>
                </c:pt>
              </c:numCache>
            </c:numRef>
          </c:val>
          <c:extLst>
            <c:ext xmlns:c16="http://schemas.microsoft.com/office/drawing/2014/chart" uri="{C3380CC4-5D6E-409C-BE32-E72D297353CC}">
              <c16:uniqueId val="{00000000-DDF4-4708-B1C4-67B6462028B9}"/>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'Summary and Analysis'!$F$6</c:f>
              <c:strCache>
                <c:ptCount val="1"/>
                <c:pt idx="0">
                  <c:v>Number of Students</c:v>
                </c:pt>
              </c:strCache>
            </c:strRef>
          </c:tx>
          <c:spPr>
            <a:solidFill>
              <a:schemeClr val="accent1"/>
            </a:solidFill>
            <a:ln>
              <a:noFill/>
            </a:ln>
            <a:effectLst/>
          </c:spPr>
          <c:invertIfNegative val="0"/>
          <c:cat>
            <c:strRef>
              <c:f>'Summary and Analysis'!$E$7:$E$14</c:f>
              <c:strCache>
                <c:ptCount val="8"/>
                <c:pt idx="0">
                  <c:v>Africa</c:v>
                </c:pt>
                <c:pt idx="1">
                  <c:v>Asia</c:v>
                </c:pt>
                <c:pt idx="2">
                  <c:v>Europe</c:v>
                </c:pt>
                <c:pt idx="3">
                  <c:v>Home</c:v>
                </c:pt>
                <c:pt idx="4">
                  <c:v>North America</c:v>
                </c:pt>
                <c:pt idx="5">
                  <c:v>Oceania</c:v>
                </c:pt>
                <c:pt idx="6">
                  <c:v>South America</c:v>
                </c:pt>
                <c:pt idx="7">
                  <c:v>UK</c:v>
                </c:pt>
              </c:strCache>
            </c:strRef>
          </c:cat>
          <c:val>
            <c:numRef>
              <c:f>'Summary and Analysis'!$F$7:$F$14</c:f>
              <c:numCache>
                <c:formatCode>#,##0</c:formatCode>
                <c:ptCount val="8"/>
                <c:pt idx="0">
                  <c:v>781</c:v>
                </c:pt>
                <c:pt idx="1">
                  <c:v>2678</c:v>
                </c:pt>
                <c:pt idx="2">
                  <c:v>1432</c:v>
                </c:pt>
                <c:pt idx="3">
                  <c:v>7779</c:v>
                </c:pt>
                <c:pt idx="4">
                  <c:v>553</c:v>
                </c:pt>
                <c:pt idx="5">
                  <c:v>19</c:v>
                </c:pt>
                <c:pt idx="6">
                  <c:v>32</c:v>
                </c:pt>
                <c:pt idx="7">
                  <c:v>1523</c:v>
                </c:pt>
              </c:numCache>
            </c:numRef>
          </c:val>
          <c:extLst>
            <c:ext xmlns:c16="http://schemas.microsoft.com/office/drawing/2014/chart" uri="{C3380CC4-5D6E-409C-BE32-E72D297353CC}">
              <c16:uniqueId val="{00000000-0CE9-497A-92DF-56E72455E0D1}"/>
            </c:ext>
          </c:extLst>
        </c:ser>
        <c:dLbls>
          <c:showLegendKey val="0"/>
          <c:showVal val="0"/>
          <c:showCatName val="0"/>
          <c:showSerName val="0"/>
          <c:showPercent val="0"/>
          <c:showBubbleSize val="0"/>
        </c:dLbls>
        <c:gapWidth val="219"/>
        <c:overlap val="-27"/>
        <c:axId val="1775184127"/>
        <c:axId val="1775182047"/>
      </c:barChart>
      <c:catAx>
        <c:axId val="1775184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75182047"/>
        <c:crosses val="autoZero"/>
        <c:auto val="1"/>
        <c:lblAlgn val="ctr"/>
        <c:lblOffset val="100"/>
        <c:noMultiLvlLbl val="0"/>
      </c:catAx>
      <c:valAx>
        <c:axId val="17751820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751841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 and Analysis'!$F$17</c:f>
              <c:strCache>
                <c:ptCount val="1"/>
                <c:pt idx="0">
                  <c:v>Percent of Student Population</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AA34-41BC-AE41-F4E2C1862046}"/>
              </c:ext>
            </c:extLst>
          </c:dPt>
          <c:dPt>
            <c:idx val="1"/>
            <c:bubble3D val="0"/>
            <c:spPr>
              <a:solidFill>
                <a:schemeClr val="accent2"/>
              </a:solidFill>
              <a:ln w="19050">
                <a:noFill/>
              </a:ln>
              <a:effectLst/>
            </c:spPr>
            <c:extLst>
              <c:ext xmlns:c16="http://schemas.microsoft.com/office/drawing/2014/chart" uri="{C3380CC4-5D6E-409C-BE32-E72D297353CC}">
                <c16:uniqueId val="{00000003-AA34-41BC-AE41-F4E2C1862046}"/>
              </c:ext>
            </c:extLst>
          </c:dPt>
          <c:dPt>
            <c:idx val="2"/>
            <c:bubble3D val="0"/>
            <c:spPr>
              <a:solidFill>
                <a:schemeClr val="accent3"/>
              </a:solidFill>
              <a:ln w="19050">
                <a:noFill/>
              </a:ln>
              <a:effectLst/>
            </c:spPr>
            <c:extLst>
              <c:ext xmlns:c16="http://schemas.microsoft.com/office/drawing/2014/chart" uri="{C3380CC4-5D6E-409C-BE32-E72D297353CC}">
                <c16:uniqueId val="{00000005-AA34-41BC-AE41-F4E2C1862046}"/>
              </c:ext>
            </c:extLst>
          </c:dPt>
          <c:dPt>
            <c:idx val="3"/>
            <c:bubble3D val="0"/>
            <c:spPr>
              <a:solidFill>
                <a:schemeClr val="accent4"/>
              </a:solidFill>
              <a:ln w="19050">
                <a:noFill/>
              </a:ln>
              <a:effectLst/>
            </c:spPr>
            <c:extLst>
              <c:ext xmlns:c16="http://schemas.microsoft.com/office/drawing/2014/chart" uri="{C3380CC4-5D6E-409C-BE32-E72D297353CC}">
                <c16:uniqueId val="{00000007-AA34-41BC-AE41-F4E2C1862046}"/>
              </c:ext>
            </c:extLst>
          </c:dPt>
          <c:dPt>
            <c:idx val="4"/>
            <c:bubble3D val="0"/>
            <c:spPr>
              <a:solidFill>
                <a:schemeClr val="accent5"/>
              </a:solidFill>
              <a:ln w="19050">
                <a:noFill/>
              </a:ln>
              <a:effectLst/>
            </c:spPr>
            <c:extLst>
              <c:ext xmlns:c16="http://schemas.microsoft.com/office/drawing/2014/chart" uri="{C3380CC4-5D6E-409C-BE32-E72D297353CC}">
                <c16:uniqueId val="{00000009-AA34-41BC-AE41-F4E2C1862046}"/>
              </c:ext>
            </c:extLst>
          </c:dPt>
          <c:dPt>
            <c:idx val="5"/>
            <c:bubble3D val="0"/>
            <c:spPr>
              <a:solidFill>
                <a:schemeClr val="accent6"/>
              </a:solidFill>
              <a:ln w="19050">
                <a:noFill/>
              </a:ln>
              <a:effectLst/>
            </c:spPr>
            <c:extLst>
              <c:ext xmlns:c16="http://schemas.microsoft.com/office/drawing/2014/chart" uri="{C3380CC4-5D6E-409C-BE32-E72D297353CC}">
                <c16:uniqueId val="{0000000B-AA34-41BC-AE41-F4E2C1862046}"/>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AA34-41BC-AE41-F4E2C1862046}"/>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A34-41BC-AE41-F4E2C186204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and Analysis'!$E$18:$E$25</c:f>
              <c:strCache>
                <c:ptCount val="8"/>
                <c:pt idx="0">
                  <c:v>Africa</c:v>
                </c:pt>
                <c:pt idx="1">
                  <c:v>Asia</c:v>
                </c:pt>
                <c:pt idx="2">
                  <c:v>Europe</c:v>
                </c:pt>
                <c:pt idx="3">
                  <c:v>Home</c:v>
                </c:pt>
                <c:pt idx="4">
                  <c:v>North America</c:v>
                </c:pt>
                <c:pt idx="5">
                  <c:v>Oceania</c:v>
                </c:pt>
                <c:pt idx="6">
                  <c:v>South America</c:v>
                </c:pt>
                <c:pt idx="7">
                  <c:v>UK</c:v>
                </c:pt>
              </c:strCache>
            </c:strRef>
          </c:cat>
          <c:val>
            <c:numRef>
              <c:f>'Summary and Analysis'!$F$18:$F$25</c:f>
              <c:numCache>
                <c:formatCode>0.00%</c:formatCode>
                <c:ptCount val="8"/>
                <c:pt idx="0">
                  <c:v>5.2780969115361225E-2</c:v>
                </c:pt>
                <c:pt idx="1">
                  <c:v>0.18098263161451644</c:v>
                </c:pt>
                <c:pt idx="2">
                  <c:v>9.6776373589241058E-2</c:v>
                </c:pt>
                <c:pt idx="3">
                  <c:v>0.52571467189295129</c:v>
                </c:pt>
                <c:pt idx="4">
                  <c:v>3.7372440359532334E-2</c:v>
                </c:pt>
                <c:pt idx="5">
                  <c:v>1.2840440629857403E-3</c:v>
                </c:pt>
                <c:pt idx="6">
                  <c:v>2.1626005271338784E-3</c:v>
                </c:pt>
                <c:pt idx="7">
                  <c:v>0.10292626883827803</c:v>
                </c:pt>
              </c:numCache>
            </c:numRef>
          </c:val>
          <c:extLst>
            <c:ext xmlns:c16="http://schemas.microsoft.com/office/drawing/2014/chart" uri="{C3380CC4-5D6E-409C-BE32-E72D297353CC}">
              <c16:uniqueId val="{00000000-CACB-4885-8CEC-D3E17D6C082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'Summary and Analysis'!$C$30</c:f>
              <c:strCache>
                <c:ptCount val="1"/>
                <c:pt idx="0">
                  <c:v>Distance Traveled (km)</c:v>
                </c:pt>
              </c:strCache>
            </c:strRef>
          </c:tx>
          <c:spPr>
            <a:solidFill>
              <a:schemeClr val="accent1"/>
            </a:solidFill>
            <a:ln>
              <a:noFill/>
            </a:ln>
            <a:effectLst/>
          </c:spPr>
          <c:invertIfNegative val="0"/>
          <c:cat>
            <c:strRef>
              <c:f>'Summary and Analysis'!$B$31:$B$39</c:f>
              <c:strCache>
                <c:ptCount val="9"/>
                <c:pt idx="0">
                  <c:v>Car</c:v>
                </c:pt>
                <c:pt idx="1">
                  <c:v>Rail</c:v>
                </c:pt>
                <c:pt idx="2">
                  <c:v>Coach</c:v>
                </c:pt>
                <c:pt idx="3">
                  <c:v>Local Bus</c:v>
                </c:pt>
                <c:pt idx="4">
                  <c:v>Taxi</c:v>
                </c:pt>
                <c:pt idx="5">
                  <c:v>Ferry</c:v>
                </c:pt>
                <c:pt idx="6">
                  <c:v>Domestic Flight</c:v>
                </c:pt>
                <c:pt idx="7">
                  <c:v>Short-Haul Flight</c:v>
                </c:pt>
                <c:pt idx="8">
                  <c:v>Long-Haul Flight</c:v>
                </c:pt>
              </c:strCache>
            </c:strRef>
          </c:cat>
          <c:val>
            <c:numRef>
              <c:f>'Summary and Analysis'!$C$31:$C$39</c:f>
              <c:numCache>
                <c:formatCode>#,##0.00</c:formatCode>
                <c:ptCount val="9"/>
                <c:pt idx="0">
                  <c:v>1624019.7086</c:v>
                </c:pt>
                <c:pt idx="1">
                  <c:v>667838.12780000002</c:v>
                </c:pt>
                <c:pt idx="2">
                  <c:v>0</c:v>
                </c:pt>
                <c:pt idx="3">
                  <c:v>1150370.3135999995</c:v>
                </c:pt>
                <c:pt idx="4">
                  <c:v>33785.100000000013</c:v>
                </c:pt>
                <c:pt idx="5">
                  <c:v>0</c:v>
                </c:pt>
                <c:pt idx="6">
                  <c:v>8050657.7900000066</c:v>
                </c:pt>
                <c:pt idx="7">
                  <c:v>3546143.1199999992</c:v>
                </c:pt>
                <c:pt idx="8">
                  <c:v>55993754.159999989</c:v>
                </c:pt>
              </c:numCache>
            </c:numRef>
          </c:val>
          <c:extLst>
            <c:ext xmlns:c16="http://schemas.microsoft.com/office/drawing/2014/chart" uri="{C3380CC4-5D6E-409C-BE32-E72D297353CC}">
              <c16:uniqueId val="{00000000-734E-4FD4-8CA2-BC65F120968C}"/>
            </c:ext>
          </c:extLst>
        </c:ser>
        <c:dLbls>
          <c:showLegendKey val="0"/>
          <c:showVal val="0"/>
          <c:showCatName val="0"/>
          <c:showSerName val="0"/>
          <c:showPercent val="0"/>
          <c:showBubbleSize val="0"/>
        </c:dLbls>
        <c:gapWidth val="219"/>
        <c:overlap val="-27"/>
        <c:axId val="1882753167"/>
        <c:axId val="1882754831"/>
      </c:barChart>
      <c:catAx>
        <c:axId val="1882753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2754831"/>
        <c:crosses val="autoZero"/>
        <c:auto val="1"/>
        <c:lblAlgn val="ctr"/>
        <c:lblOffset val="100"/>
        <c:noMultiLvlLbl val="0"/>
      </c:catAx>
      <c:valAx>
        <c:axId val="188275483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Distance traveled (km)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2753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 and Analysis'!$C$17</c:f>
              <c:strCache>
                <c:ptCount val="1"/>
                <c:pt idx="0">
                  <c:v>Percent of Total Emissions </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6FC6-4FA5-89C7-3C525E3C5519}"/>
              </c:ext>
            </c:extLst>
          </c:dPt>
          <c:dPt>
            <c:idx val="1"/>
            <c:bubble3D val="0"/>
            <c:spPr>
              <a:solidFill>
                <a:schemeClr val="accent2"/>
              </a:solidFill>
              <a:ln w="19050">
                <a:noFill/>
              </a:ln>
              <a:effectLst/>
            </c:spPr>
            <c:extLst>
              <c:ext xmlns:c16="http://schemas.microsoft.com/office/drawing/2014/chart" uri="{C3380CC4-5D6E-409C-BE32-E72D297353CC}">
                <c16:uniqueId val="{00000003-6FC6-4FA5-89C7-3C525E3C5519}"/>
              </c:ext>
            </c:extLst>
          </c:dPt>
          <c:dPt>
            <c:idx val="2"/>
            <c:bubble3D val="0"/>
            <c:spPr>
              <a:solidFill>
                <a:schemeClr val="accent3"/>
              </a:solidFill>
              <a:ln w="19050">
                <a:noFill/>
              </a:ln>
              <a:effectLst/>
            </c:spPr>
            <c:extLst>
              <c:ext xmlns:c16="http://schemas.microsoft.com/office/drawing/2014/chart" uri="{C3380CC4-5D6E-409C-BE32-E72D297353CC}">
                <c16:uniqueId val="{00000005-6FC6-4FA5-89C7-3C525E3C5519}"/>
              </c:ext>
            </c:extLst>
          </c:dPt>
          <c:dPt>
            <c:idx val="3"/>
            <c:bubble3D val="0"/>
            <c:spPr>
              <a:solidFill>
                <a:schemeClr val="accent4"/>
              </a:solidFill>
              <a:ln w="19050">
                <a:noFill/>
              </a:ln>
              <a:effectLst/>
            </c:spPr>
            <c:extLst>
              <c:ext xmlns:c16="http://schemas.microsoft.com/office/drawing/2014/chart" uri="{C3380CC4-5D6E-409C-BE32-E72D297353CC}">
                <c16:uniqueId val="{00000007-6FC6-4FA5-89C7-3C525E3C5519}"/>
              </c:ext>
            </c:extLst>
          </c:dPt>
          <c:dPt>
            <c:idx val="4"/>
            <c:bubble3D val="0"/>
            <c:spPr>
              <a:solidFill>
                <a:schemeClr val="accent5"/>
              </a:solidFill>
              <a:ln w="19050">
                <a:noFill/>
              </a:ln>
              <a:effectLst/>
            </c:spPr>
            <c:extLst>
              <c:ext xmlns:c16="http://schemas.microsoft.com/office/drawing/2014/chart" uri="{C3380CC4-5D6E-409C-BE32-E72D297353CC}">
                <c16:uniqueId val="{00000009-6FC6-4FA5-89C7-3C525E3C5519}"/>
              </c:ext>
            </c:extLst>
          </c:dPt>
          <c:dPt>
            <c:idx val="5"/>
            <c:bubble3D val="0"/>
            <c:spPr>
              <a:solidFill>
                <a:schemeClr val="accent6"/>
              </a:solidFill>
              <a:ln w="19050">
                <a:noFill/>
              </a:ln>
              <a:effectLst/>
            </c:spPr>
            <c:extLst>
              <c:ext xmlns:c16="http://schemas.microsoft.com/office/drawing/2014/chart" uri="{C3380CC4-5D6E-409C-BE32-E72D297353CC}">
                <c16:uniqueId val="{0000000B-6FC6-4FA5-89C7-3C525E3C5519}"/>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6FC6-4FA5-89C7-3C525E3C551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6FC6-4FA5-89C7-3C525E3C551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and Analysis'!$B$18:$B$25</c:f>
              <c:strCache>
                <c:ptCount val="8"/>
                <c:pt idx="0">
                  <c:v>Africa</c:v>
                </c:pt>
                <c:pt idx="1">
                  <c:v>Asia</c:v>
                </c:pt>
                <c:pt idx="2">
                  <c:v>Europe</c:v>
                </c:pt>
                <c:pt idx="3">
                  <c:v>Home</c:v>
                </c:pt>
                <c:pt idx="4">
                  <c:v>North America</c:v>
                </c:pt>
                <c:pt idx="5">
                  <c:v>Oceania</c:v>
                </c:pt>
                <c:pt idx="6">
                  <c:v>South America</c:v>
                </c:pt>
                <c:pt idx="7">
                  <c:v>UK</c:v>
                </c:pt>
              </c:strCache>
            </c:strRef>
          </c:cat>
          <c:val>
            <c:numRef>
              <c:f>'Summary and Analysis'!$C$18:$C$25</c:f>
              <c:numCache>
                <c:formatCode>0.00%</c:formatCode>
                <c:ptCount val="8"/>
                <c:pt idx="0">
                  <c:v>0.13139459729851138</c:v>
                </c:pt>
                <c:pt idx="1">
                  <c:v>0.6185862531816948</c:v>
                </c:pt>
                <c:pt idx="2">
                  <c:v>7.9999727140542293E-2</c:v>
                </c:pt>
                <c:pt idx="3">
                  <c:v>2.122506818742349E-2</c:v>
                </c:pt>
                <c:pt idx="4">
                  <c:v>0.10625254052324992</c:v>
                </c:pt>
                <c:pt idx="5">
                  <c:v>9.3114167406300741E-3</c:v>
                </c:pt>
                <c:pt idx="6">
                  <c:v>8.8749072456222183E-3</c:v>
                </c:pt>
                <c:pt idx="7">
                  <c:v>2.4355489682325822E-2</c:v>
                </c:pt>
              </c:numCache>
            </c:numRef>
          </c:val>
          <c:extLst>
            <c:ext xmlns:c16="http://schemas.microsoft.com/office/drawing/2014/chart" uri="{C3380CC4-5D6E-409C-BE32-E72D297353CC}">
              <c16:uniqueId val="{00000000-5CF3-4A3B-8B9B-073E61888CF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 and Analysis'!$C$42</c:f>
              <c:strCache>
                <c:ptCount val="1"/>
                <c:pt idx="0">
                  <c:v>Percent of Travel Distance</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12CC-451E-B571-D30CA1C144B2}"/>
              </c:ext>
            </c:extLst>
          </c:dPt>
          <c:dPt>
            <c:idx val="1"/>
            <c:bubble3D val="0"/>
            <c:spPr>
              <a:solidFill>
                <a:schemeClr val="accent2"/>
              </a:solidFill>
              <a:ln w="19050">
                <a:noFill/>
              </a:ln>
              <a:effectLst/>
            </c:spPr>
            <c:extLst>
              <c:ext xmlns:c16="http://schemas.microsoft.com/office/drawing/2014/chart" uri="{C3380CC4-5D6E-409C-BE32-E72D297353CC}">
                <c16:uniqueId val="{00000003-12CC-451E-B571-D30CA1C144B2}"/>
              </c:ext>
            </c:extLst>
          </c:dPt>
          <c:dPt>
            <c:idx val="2"/>
            <c:bubble3D val="0"/>
            <c:spPr>
              <a:solidFill>
                <a:schemeClr val="accent3"/>
              </a:solidFill>
              <a:ln w="19050">
                <a:noFill/>
              </a:ln>
              <a:effectLst/>
            </c:spPr>
            <c:extLst>
              <c:ext xmlns:c16="http://schemas.microsoft.com/office/drawing/2014/chart" uri="{C3380CC4-5D6E-409C-BE32-E72D297353CC}">
                <c16:uniqueId val="{00000005-12CC-451E-B571-D30CA1C144B2}"/>
              </c:ext>
            </c:extLst>
          </c:dPt>
          <c:dPt>
            <c:idx val="3"/>
            <c:bubble3D val="0"/>
            <c:spPr>
              <a:solidFill>
                <a:schemeClr val="accent4"/>
              </a:solidFill>
              <a:ln w="19050">
                <a:noFill/>
              </a:ln>
              <a:effectLst/>
            </c:spPr>
            <c:extLst>
              <c:ext xmlns:c16="http://schemas.microsoft.com/office/drawing/2014/chart" uri="{C3380CC4-5D6E-409C-BE32-E72D297353CC}">
                <c16:uniqueId val="{00000007-12CC-451E-B571-D30CA1C144B2}"/>
              </c:ext>
            </c:extLst>
          </c:dPt>
          <c:dPt>
            <c:idx val="4"/>
            <c:bubble3D val="0"/>
            <c:spPr>
              <a:solidFill>
                <a:schemeClr val="accent5"/>
              </a:solidFill>
              <a:ln w="19050">
                <a:noFill/>
              </a:ln>
              <a:effectLst/>
            </c:spPr>
            <c:extLst>
              <c:ext xmlns:c16="http://schemas.microsoft.com/office/drawing/2014/chart" uri="{C3380CC4-5D6E-409C-BE32-E72D297353CC}">
                <c16:uniqueId val="{00000009-5C73-42DE-95A7-4184BED1B61B}"/>
              </c:ext>
            </c:extLst>
          </c:dPt>
          <c:dPt>
            <c:idx val="5"/>
            <c:bubble3D val="0"/>
            <c:spPr>
              <a:solidFill>
                <a:schemeClr val="accent6"/>
              </a:solidFill>
              <a:ln w="19050">
                <a:noFill/>
              </a:ln>
              <a:effectLst/>
            </c:spPr>
            <c:extLst>
              <c:ext xmlns:c16="http://schemas.microsoft.com/office/drawing/2014/chart" uri="{C3380CC4-5D6E-409C-BE32-E72D297353CC}">
                <c16:uniqueId val="{0000000B-5C73-42DE-95A7-4184BED1B61B}"/>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5C73-42DE-95A7-4184BED1B61B}"/>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D4F8-4AA0-BEB0-68647EA7208A}"/>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D4F8-4AA0-BEB0-68647EA7208A}"/>
              </c:ext>
            </c:extLst>
          </c:dPt>
          <c:dLbls>
            <c:dLbl>
              <c:idx val="7"/>
              <c:layout>
                <c:manualLayout>
                  <c:x val="4.3416717376577478E-2"/>
                  <c:y val="-1.0177365760755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4F8-4AA0-BEB0-68647EA7208A}"/>
                </c:ext>
              </c:extLst>
            </c:dLbl>
            <c:dLbl>
              <c:idx val="8"/>
              <c:layout>
                <c:manualLayout>
                  <c:x val="-5.9002215217518063E-2"/>
                  <c:y val="-6.582415907257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4F8-4AA0-BEB0-68647EA7208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and Analysis'!$B$43:$B$51</c:f>
              <c:strCache>
                <c:ptCount val="9"/>
                <c:pt idx="0">
                  <c:v>Car</c:v>
                </c:pt>
                <c:pt idx="1">
                  <c:v>Rail</c:v>
                </c:pt>
                <c:pt idx="2">
                  <c:v>Coach</c:v>
                </c:pt>
                <c:pt idx="3">
                  <c:v>Local Bus</c:v>
                </c:pt>
                <c:pt idx="4">
                  <c:v>Taxi</c:v>
                </c:pt>
                <c:pt idx="5">
                  <c:v>Ferry</c:v>
                </c:pt>
                <c:pt idx="6">
                  <c:v>Domestic Flight</c:v>
                </c:pt>
                <c:pt idx="7">
                  <c:v>Short-Haul Flight</c:v>
                </c:pt>
                <c:pt idx="8">
                  <c:v>Long-Haul Flight</c:v>
                </c:pt>
              </c:strCache>
            </c:strRef>
          </c:cat>
          <c:val>
            <c:numRef>
              <c:f>'Summary and Analysis'!$C$43:$C$51</c:f>
              <c:numCache>
                <c:formatCode>0.00%</c:formatCode>
                <c:ptCount val="9"/>
                <c:pt idx="0">
                  <c:v>2.2852091313700851E-2</c:v>
                </c:pt>
                <c:pt idx="1">
                  <c:v>9.397360018748125E-3</c:v>
                </c:pt>
                <c:pt idx="2">
                  <c:v>0</c:v>
                </c:pt>
                <c:pt idx="3">
                  <c:v>1.6187221935637704E-2</c:v>
                </c:pt>
                <c:pt idx="4">
                  <c:v>4.7540075169905175E-4</c:v>
                </c:pt>
                <c:pt idx="5">
                  <c:v>0</c:v>
                </c:pt>
                <c:pt idx="6">
                  <c:v>0.11328333392642995</c:v>
                </c:pt>
                <c:pt idx="7">
                  <c:v>4.989889344357186E-2</c:v>
                </c:pt>
                <c:pt idx="8">
                  <c:v>0.78790569861021253</c:v>
                </c:pt>
              </c:numCache>
            </c:numRef>
          </c:val>
          <c:extLst>
            <c:ext xmlns:c16="http://schemas.microsoft.com/office/drawing/2014/chart" uri="{C3380CC4-5D6E-409C-BE32-E72D297353CC}">
              <c16:uniqueId val="{00000000-3EE3-419C-B4E7-294473C4BA5F}"/>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'Summary and Analysis'!$F$29</c:f>
              <c:strCache>
                <c:ptCount val="1"/>
                <c:pt idx="0">
                  <c:v>Emissions (tCO2e)</c:v>
                </c:pt>
              </c:strCache>
            </c:strRef>
          </c:tx>
          <c:spPr>
            <a:solidFill>
              <a:schemeClr val="accent1"/>
            </a:solidFill>
            <a:ln>
              <a:noFill/>
            </a:ln>
            <a:effectLst/>
          </c:spPr>
          <c:invertIfNegative val="0"/>
          <c:cat>
            <c:strRef>
              <c:f>'Summary and Analysis'!$E$31:$E$39</c:f>
              <c:strCache>
                <c:ptCount val="9"/>
                <c:pt idx="0">
                  <c:v>Car</c:v>
                </c:pt>
                <c:pt idx="1">
                  <c:v>Rail</c:v>
                </c:pt>
                <c:pt idx="2">
                  <c:v>Coach</c:v>
                </c:pt>
                <c:pt idx="3">
                  <c:v>Local Bus</c:v>
                </c:pt>
                <c:pt idx="4">
                  <c:v>Taxi</c:v>
                </c:pt>
                <c:pt idx="5">
                  <c:v>Ferry</c:v>
                </c:pt>
                <c:pt idx="6">
                  <c:v>Domestic Flight</c:v>
                </c:pt>
                <c:pt idx="7">
                  <c:v>Short-Haul Flight</c:v>
                </c:pt>
                <c:pt idx="8">
                  <c:v>Long-Haul Flight</c:v>
                </c:pt>
              </c:strCache>
            </c:strRef>
          </c:cat>
          <c:val>
            <c:numRef>
              <c:f>'Summary and Analysis'!$F$31:$F$39</c:f>
              <c:numCache>
                <c:formatCode>#,##0.00</c:formatCode>
                <c:ptCount val="9"/>
                <c:pt idx="0">
                  <c:v>270.62664424110403</c:v>
                </c:pt>
                <c:pt idx="1">
                  <c:v>23.683543526171402</c:v>
                </c:pt>
                <c:pt idx="2">
                  <c:v>0</c:v>
                </c:pt>
                <c:pt idx="3">
                  <c:v>117.51078150588047</c:v>
                </c:pt>
                <c:pt idx="4">
                  <c:v>5.0209701343165412</c:v>
                </c:pt>
                <c:pt idx="5">
                  <c:v>0</c:v>
                </c:pt>
                <c:pt idx="6">
                  <c:v>2194.4483003982018</c:v>
                </c:pt>
                <c:pt idx="7">
                  <c:v>648.48319235439988</c:v>
                </c:pt>
                <c:pt idx="8">
                  <c:v>11204.910144957599</c:v>
                </c:pt>
              </c:numCache>
            </c:numRef>
          </c:val>
          <c:extLst>
            <c:ext xmlns:c16="http://schemas.microsoft.com/office/drawing/2014/chart" uri="{C3380CC4-5D6E-409C-BE32-E72D297353CC}">
              <c16:uniqueId val="{00000000-BBAB-4319-8FC6-3C97348B55EE}"/>
            </c:ext>
          </c:extLst>
        </c:ser>
        <c:dLbls>
          <c:showLegendKey val="0"/>
          <c:showVal val="0"/>
          <c:showCatName val="0"/>
          <c:showSerName val="0"/>
          <c:showPercent val="0"/>
          <c:showBubbleSize val="0"/>
        </c:dLbls>
        <c:gapWidth val="219"/>
        <c:overlap val="-27"/>
        <c:axId val="1725107375"/>
        <c:axId val="1725095311"/>
      </c:barChart>
      <c:catAx>
        <c:axId val="1725107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5095311"/>
        <c:crosses val="autoZero"/>
        <c:auto val="1"/>
        <c:lblAlgn val="ctr"/>
        <c:lblOffset val="100"/>
        <c:noMultiLvlLbl val="0"/>
      </c:catAx>
      <c:valAx>
        <c:axId val="172509531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51073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 and Analysis'!$F$42</c:f>
              <c:strCache>
                <c:ptCount val="1"/>
                <c:pt idx="0">
                  <c:v>Percent of Emissions</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3641-4DBC-AEB6-D0ADB585F297}"/>
              </c:ext>
            </c:extLst>
          </c:dPt>
          <c:dPt>
            <c:idx val="1"/>
            <c:bubble3D val="0"/>
            <c:spPr>
              <a:solidFill>
                <a:schemeClr val="accent2"/>
              </a:solidFill>
              <a:ln w="19050">
                <a:noFill/>
              </a:ln>
              <a:effectLst/>
            </c:spPr>
            <c:extLst>
              <c:ext xmlns:c16="http://schemas.microsoft.com/office/drawing/2014/chart" uri="{C3380CC4-5D6E-409C-BE32-E72D297353CC}">
                <c16:uniqueId val="{00000003-3641-4DBC-AEB6-D0ADB585F297}"/>
              </c:ext>
            </c:extLst>
          </c:dPt>
          <c:dPt>
            <c:idx val="2"/>
            <c:bubble3D val="0"/>
            <c:spPr>
              <a:solidFill>
                <a:schemeClr val="accent3"/>
              </a:solidFill>
              <a:ln w="19050">
                <a:noFill/>
              </a:ln>
              <a:effectLst/>
            </c:spPr>
            <c:extLst>
              <c:ext xmlns:c16="http://schemas.microsoft.com/office/drawing/2014/chart" uri="{C3380CC4-5D6E-409C-BE32-E72D297353CC}">
                <c16:uniqueId val="{00000005-3641-4DBC-AEB6-D0ADB585F297}"/>
              </c:ext>
            </c:extLst>
          </c:dPt>
          <c:dPt>
            <c:idx val="3"/>
            <c:bubble3D val="0"/>
            <c:spPr>
              <a:solidFill>
                <a:schemeClr val="accent4"/>
              </a:solidFill>
              <a:ln w="19050">
                <a:noFill/>
              </a:ln>
              <a:effectLst/>
            </c:spPr>
            <c:extLst>
              <c:ext xmlns:c16="http://schemas.microsoft.com/office/drawing/2014/chart" uri="{C3380CC4-5D6E-409C-BE32-E72D297353CC}">
                <c16:uniqueId val="{00000007-3641-4DBC-AEB6-D0ADB585F297}"/>
              </c:ext>
            </c:extLst>
          </c:dPt>
          <c:dPt>
            <c:idx val="4"/>
            <c:bubble3D val="0"/>
            <c:spPr>
              <a:solidFill>
                <a:schemeClr val="accent5"/>
              </a:solidFill>
              <a:ln w="19050">
                <a:noFill/>
              </a:ln>
              <a:effectLst/>
            </c:spPr>
            <c:extLst>
              <c:ext xmlns:c16="http://schemas.microsoft.com/office/drawing/2014/chart" uri="{C3380CC4-5D6E-409C-BE32-E72D297353CC}">
                <c16:uniqueId val="{00000009-B460-4C22-B3A6-F3169EFD2430}"/>
              </c:ext>
            </c:extLst>
          </c:dPt>
          <c:dPt>
            <c:idx val="5"/>
            <c:bubble3D val="0"/>
            <c:spPr>
              <a:solidFill>
                <a:schemeClr val="accent6"/>
              </a:solidFill>
              <a:ln w="19050">
                <a:noFill/>
              </a:ln>
              <a:effectLst/>
            </c:spPr>
            <c:extLst>
              <c:ext xmlns:c16="http://schemas.microsoft.com/office/drawing/2014/chart" uri="{C3380CC4-5D6E-409C-BE32-E72D297353CC}">
                <c16:uniqueId val="{0000000B-B460-4C22-B3A6-F3169EFD2430}"/>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B460-4C22-B3A6-F3169EFD2430}"/>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D0F7-4C70-8009-A4F643C0AA87}"/>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D0F7-4C70-8009-A4F643C0AA87}"/>
              </c:ext>
            </c:extLst>
          </c:dPt>
          <c:cat>
            <c:strRef>
              <c:f>'Summary and Analysis'!$E$43:$E$51</c:f>
              <c:strCache>
                <c:ptCount val="9"/>
                <c:pt idx="0">
                  <c:v>Car</c:v>
                </c:pt>
                <c:pt idx="1">
                  <c:v>Rail</c:v>
                </c:pt>
                <c:pt idx="2">
                  <c:v>Coach</c:v>
                </c:pt>
                <c:pt idx="3">
                  <c:v>Local Bus</c:v>
                </c:pt>
                <c:pt idx="4">
                  <c:v>Taxi</c:v>
                </c:pt>
                <c:pt idx="5">
                  <c:v>Ferry</c:v>
                </c:pt>
                <c:pt idx="6">
                  <c:v>Domestic Flight</c:v>
                </c:pt>
                <c:pt idx="7">
                  <c:v>Short-Haul Flight</c:v>
                </c:pt>
                <c:pt idx="8">
                  <c:v>Long-Haul Flight</c:v>
                </c:pt>
              </c:strCache>
            </c:strRef>
          </c:cat>
          <c:val>
            <c:numRef>
              <c:f>'Summary and Analysis'!$F$43:$F$51</c:f>
              <c:numCache>
                <c:formatCode>0.00%</c:formatCode>
                <c:ptCount val="9"/>
                <c:pt idx="0">
                  <c:v>1.8709475585710036E-2</c:v>
                </c:pt>
                <c:pt idx="1">
                  <c:v>1.6373357495104456E-3</c:v>
                </c:pt>
                <c:pt idx="2">
                  <c:v>0</c:v>
                </c:pt>
                <c:pt idx="3">
                  <c:v>8.1239787154263089E-3</c:v>
                </c:pt>
                <c:pt idx="4">
                  <c:v>3.4711925135088591E-4</c:v>
                </c:pt>
                <c:pt idx="5">
                  <c:v>0</c:v>
                </c:pt>
                <c:pt idx="6">
                  <c:v>0.15171077118269613</c:v>
                </c:pt>
                <c:pt idx="7">
                  <c:v>4.483217271204358E-2</c:v>
                </c:pt>
                <c:pt idx="8">
                  <c:v>0.77463914680326262</c:v>
                </c:pt>
              </c:numCache>
            </c:numRef>
          </c:val>
          <c:extLst>
            <c:ext xmlns:c16="http://schemas.microsoft.com/office/drawing/2014/chart" uri="{C3380CC4-5D6E-409C-BE32-E72D297353CC}">
              <c16:uniqueId val="{00000000-5907-431E-8A42-2CFEA9CC160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'Summary and Analysis'!$C$99</c:f>
              <c:strCache>
                <c:ptCount val="1"/>
                <c:pt idx="0">
                  <c:v>Total Emissions - Africa (tCO2e)</c:v>
                </c:pt>
              </c:strCache>
            </c:strRef>
          </c:tx>
          <c:spPr>
            <a:solidFill>
              <a:schemeClr val="accent1"/>
            </a:solidFill>
            <a:ln>
              <a:noFill/>
            </a:ln>
            <a:effectLst/>
          </c:spPr>
          <c:invertIfNegative val="0"/>
          <c:cat>
            <c:strRef>
              <c:f>'Summary and Analysis'!$B$100:$B$173</c:f>
              <c:strCache>
                <c:ptCount val="60"/>
                <c:pt idx="0">
                  <c:v>Algeria</c:v>
                </c:pt>
                <c:pt idx="1">
                  <c:v>Angola</c:v>
                </c:pt>
                <c:pt idx="2">
                  <c:v>Benin</c:v>
                </c:pt>
                <c:pt idx="3">
                  <c:v>Botswana</c:v>
                </c:pt>
                <c:pt idx="4">
                  <c:v>Burkina Faso</c:v>
                </c:pt>
                <c:pt idx="5">
                  <c:v>Burundi</c:v>
                </c:pt>
                <c:pt idx="6">
                  <c:v>Cameroon</c:v>
                </c:pt>
                <c:pt idx="7">
                  <c:v>Cape Verde</c:v>
                </c:pt>
                <c:pt idx="8">
                  <c:v>Canary Islands</c:v>
                </c:pt>
                <c:pt idx="9">
                  <c:v>Central African Republic</c:v>
                </c:pt>
                <c:pt idx="10">
                  <c:v>Chad</c:v>
                </c:pt>
                <c:pt idx="11">
                  <c:v>Comoros</c:v>
                </c:pt>
                <c:pt idx="12">
                  <c:v>Congo (Peoples Republic of)</c:v>
                </c:pt>
                <c:pt idx="13">
                  <c:v>Congo (Democratic Republic Of)</c:v>
                </c:pt>
                <c:pt idx="14">
                  <c:v>Djibouti</c:v>
                </c:pt>
                <c:pt idx="15">
                  <c:v>Egypt</c:v>
                </c:pt>
                <c:pt idx="16">
                  <c:v>Equatorial Guinea</c:v>
                </c:pt>
                <c:pt idx="17">
                  <c:v>Eritrea</c:v>
                </c:pt>
                <c:pt idx="18">
                  <c:v>Eswatini</c:v>
                </c:pt>
                <c:pt idx="19">
                  <c:v>Ethiopia</c:v>
                </c:pt>
                <c:pt idx="20">
                  <c:v>Gabon</c:v>
                </c:pt>
                <c:pt idx="21">
                  <c:v>Gambia</c:v>
                </c:pt>
                <c:pt idx="22">
                  <c:v>Ghana</c:v>
                </c:pt>
                <c:pt idx="23">
                  <c:v>Guinea</c:v>
                </c:pt>
                <c:pt idx="24">
                  <c:v>Guinea-Bissau</c:v>
                </c:pt>
                <c:pt idx="25">
                  <c:v>Ivory Coast</c:v>
                </c:pt>
                <c:pt idx="26">
                  <c:v>Kenya</c:v>
                </c:pt>
                <c:pt idx="27">
                  <c:v>Lesotho</c:v>
                </c:pt>
                <c:pt idx="28">
                  <c:v>Liberia</c:v>
                </c:pt>
                <c:pt idx="29">
                  <c:v>Libya</c:v>
                </c:pt>
                <c:pt idx="30">
                  <c:v>Madagascar</c:v>
                </c:pt>
                <c:pt idx="31">
                  <c:v>Malawi</c:v>
                </c:pt>
                <c:pt idx="32">
                  <c:v>Mali</c:v>
                </c:pt>
                <c:pt idx="33">
                  <c:v>Mauritania</c:v>
                </c:pt>
                <c:pt idx="34">
                  <c:v>Mauritius</c:v>
                </c:pt>
                <c:pt idx="35">
                  <c:v>Morocco</c:v>
                </c:pt>
                <c:pt idx="36">
                  <c:v>Mozambique</c:v>
                </c:pt>
                <c:pt idx="37">
                  <c:v>Namibia</c:v>
                </c:pt>
                <c:pt idx="38">
                  <c:v>Niger</c:v>
                </c:pt>
                <c:pt idx="39">
                  <c:v>Nigeria</c:v>
                </c:pt>
                <c:pt idx="40">
                  <c:v>Reunion</c:v>
                </c:pt>
                <c:pt idx="41">
                  <c:v>Republic of the Congo</c:v>
                </c:pt>
                <c:pt idx="42">
                  <c:v>Rwanda</c:v>
                </c:pt>
                <c:pt idx="43">
                  <c:v>Sao Tome and Principe</c:v>
                </c:pt>
                <c:pt idx="44">
                  <c:v>Senegal</c:v>
                </c:pt>
                <c:pt idx="45">
                  <c:v>Seychelles</c:v>
                </c:pt>
                <c:pt idx="46">
                  <c:v>Sierra Leone</c:v>
                </c:pt>
                <c:pt idx="47">
                  <c:v>Somalia</c:v>
                </c:pt>
                <c:pt idx="48">
                  <c:v>South Africa</c:v>
                </c:pt>
                <c:pt idx="49">
                  <c:v>South Sudan</c:v>
                </c:pt>
                <c:pt idx="50">
                  <c:v>Sudan</c:v>
                </c:pt>
                <c:pt idx="51">
                  <c:v>Swaziland</c:v>
                </c:pt>
                <c:pt idx="52">
                  <c:v>Tanzania</c:v>
                </c:pt>
                <c:pt idx="53">
                  <c:v>Togo</c:v>
                </c:pt>
                <c:pt idx="54">
                  <c:v>Tonga</c:v>
                </c:pt>
                <c:pt idx="55">
                  <c:v>Tunisia</c:v>
                </c:pt>
                <c:pt idx="56">
                  <c:v>Uganda</c:v>
                </c:pt>
                <c:pt idx="57">
                  <c:v>Western Sahara</c:v>
                </c:pt>
                <c:pt idx="58">
                  <c:v>Zambia</c:v>
                </c:pt>
                <c:pt idx="59">
                  <c:v>Zimbabwe</c:v>
                </c:pt>
              </c:strCache>
            </c:strRef>
          </c:cat>
          <c:val>
            <c:numRef>
              <c:f>'Summary and Analysis'!$C$100:$C$173</c:f>
              <c:numCache>
                <c:formatCode>#,##0.00</c:formatCode>
                <c:ptCount val="74"/>
                <c:pt idx="0">
                  <c:v>4.1071915757242934</c:v>
                </c:pt>
                <c:pt idx="1">
                  <c:v>15.440154744655366</c:v>
                </c:pt>
                <c:pt idx="2">
                  <c:v>0</c:v>
                </c:pt>
                <c:pt idx="3">
                  <c:v>7.7887643966621471</c:v>
                </c:pt>
                <c:pt idx="4">
                  <c:v>0</c:v>
                </c:pt>
                <c:pt idx="5">
                  <c:v>0</c:v>
                </c:pt>
                <c:pt idx="6">
                  <c:v>5.0380523366621475</c:v>
                </c:pt>
                <c:pt idx="7">
                  <c:v>0</c:v>
                </c:pt>
                <c:pt idx="8">
                  <c:v>4.5374906445932206</c:v>
                </c:pt>
                <c:pt idx="9">
                  <c:v>0</c:v>
                </c:pt>
                <c:pt idx="10">
                  <c:v>0</c:v>
                </c:pt>
                <c:pt idx="11">
                  <c:v>0</c:v>
                </c:pt>
                <c:pt idx="12">
                  <c:v>2.8722123139310733</c:v>
                </c:pt>
                <c:pt idx="13">
                  <c:v>2.8722123139310733</c:v>
                </c:pt>
                <c:pt idx="14">
                  <c:v>0</c:v>
                </c:pt>
                <c:pt idx="15">
                  <c:v>29.925867093228248</c:v>
                </c:pt>
                <c:pt idx="16">
                  <c:v>0</c:v>
                </c:pt>
                <c:pt idx="17">
                  <c:v>0</c:v>
                </c:pt>
                <c:pt idx="18">
                  <c:v>8.057520131062148</c:v>
                </c:pt>
                <c:pt idx="19">
                  <c:v>8.1454019049932196</c:v>
                </c:pt>
                <c:pt idx="20">
                  <c:v>0</c:v>
                </c:pt>
                <c:pt idx="21">
                  <c:v>2.1510158739310734</c:v>
                </c:pt>
                <c:pt idx="22">
                  <c:v>501.84105515159433</c:v>
                </c:pt>
                <c:pt idx="23">
                  <c:v>0</c:v>
                </c:pt>
                <c:pt idx="24">
                  <c:v>0</c:v>
                </c:pt>
                <c:pt idx="25">
                  <c:v>0</c:v>
                </c:pt>
                <c:pt idx="26">
                  <c:v>52.434544060428252</c:v>
                </c:pt>
                <c:pt idx="27">
                  <c:v>0</c:v>
                </c:pt>
                <c:pt idx="28">
                  <c:v>2.4026902187310735</c:v>
                </c:pt>
                <c:pt idx="29">
                  <c:v>36.088806967670052</c:v>
                </c:pt>
                <c:pt idx="30">
                  <c:v>0</c:v>
                </c:pt>
                <c:pt idx="31">
                  <c:v>14.203861691724294</c:v>
                </c:pt>
                <c:pt idx="32">
                  <c:v>0</c:v>
                </c:pt>
                <c:pt idx="33">
                  <c:v>1.9431776257310736</c:v>
                </c:pt>
                <c:pt idx="34">
                  <c:v>0</c:v>
                </c:pt>
                <c:pt idx="35">
                  <c:v>0</c:v>
                </c:pt>
                <c:pt idx="36">
                  <c:v>4.0124390939310732</c:v>
                </c:pt>
                <c:pt idx="37">
                  <c:v>18.361260469655367</c:v>
                </c:pt>
                <c:pt idx="38">
                  <c:v>0</c:v>
                </c:pt>
                <c:pt idx="39">
                  <c:v>969.93152342567112</c:v>
                </c:pt>
                <c:pt idx="40">
                  <c:v>16.93339410932429</c:v>
                </c:pt>
                <c:pt idx="41">
                  <c:v>0</c:v>
                </c:pt>
                <c:pt idx="42">
                  <c:v>2.9362475139310735</c:v>
                </c:pt>
                <c:pt idx="43">
                  <c:v>0</c:v>
                </c:pt>
                <c:pt idx="44">
                  <c:v>2.118197833931073</c:v>
                </c:pt>
                <c:pt idx="45">
                  <c:v>10.801838141793219</c:v>
                </c:pt>
                <c:pt idx="46">
                  <c:v>2.3311148739310732</c:v>
                </c:pt>
                <c:pt idx="47">
                  <c:v>0</c:v>
                </c:pt>
                <c:pt idx="48">
                  <c:v>50.907818961103956</c:v>
                </c:pt>
                <c:pt idx="49">
                  <c:v>0</c:v>
                </c:pt>
                <c:pt idx="50">
                  <c:v>9.3276612557242942</c:v>
                </c:pt>
                <c:pt idx="51">
                  <c:v>0</c:v>
                </c:pt>
                <c:pt idx="52">
                  <c:v>33.032492539310731</c:v>
                </c:pt>
                <c:pt idx="53">
                  <c:v>0</c:v>
                </c:pt>
                <c:pt idx="54">
                  <c:v>0</c:v>
                </c:pt>
                <c:pt idx="55">
                  <c:v>0</c:v>
                </c:pt>
                <c:pt idx="56">
                  <c:v>58.588875478621468</c:v>
                </c:pt>
                <c:pt idx="57">
                  <c:v>0</c:v>
                </c:pt>
                <c:pt idx="58">
                  <c:v>6.9899092678621475</c:v>
                </c:pt>
                <c:pt idx="59">
                  <c:v>14.458481655724293</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numCache>
            </c:numRef>
          </c:val>
          <c:extLst>
            <c:ext xmlns:c16="http://schemas.microsoft.com/office/drawing/2014/chart" uri="{C3380CC4-5D6E-409C-BE32-E72D297353CC}">
              <c16:uniqueId val="{00000000-1B52-4B49-9201-9B5EA2D1A398}"/>
            </c:ext>
          </c:extLst>
        </c:ser>
        <c:dLbls>
          <c:showLegendKey val="0"/>
          <c:showVal val="0"/>
          <c:showCatName val="0"/>
          <c:showSerName val="0"/>
          <c:showPercent val="0"/>
          <c:showBubbleSize val="0"/>
        </c:dLbls>
        <c:gapWidth val="219"/>
        <c:axId val="1573356304"/>
        <c:axId val="1573372944"/>
      </c:barChart>
      <c:catAx>
        <c:axId val="15733563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3372944"/>
        <c:crosses val="autoZero"/>
        <c:auto val="1"/>
        <c:lblAlgn val="ctr"/>
        <c:lblOffset val="100"/>
        <c:noMultiLvlLbl val="0"/>
      </c:catAx>
      <c:valAx>
        <c:axId val="1573372944"/>
        <c:scaling>
          <c:orientation val="minMax"/>
        </c:scaling>
        <c:delete val="0"/>
        <c:axPos val="t"/>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33563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 and Analysis'!$D$99</c:f>
              <c:strCache>
                <c:ptCount val="1"/>
                <c:pt idx="0">
                  <c:v>Percent of African Emissions </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EC32-47A8-82D7-FBE9BE097DF7}"/>
              </c:ext>
            </c:extLst>
          </c:dPt>
          <c:dPt>
            <c:idx val="1"/>
            <c:bubble3D val="0"/>
            <c:spPr>
              <a:solidFill>
                <a:schemeClr val="accent2"/>
              </a:solidFill>
              <a:ln w="19050">
                <a:noFill/>
              </a:ln>
              <a:effectLst/>
            </c:spPr>
            <c:extLst>
              <c:ext xmlns:c16="http://schemas.microsoft.com/office/drawing/2014/chart" uri="{C3380CC4-5D6E-409C-BE32-E72D297353CC}">
                <c16:uniqueId val="{00000003-EC32-47A8-82D7-FBE9BE097DF7}"/>
              </c:ext>
            </c:extLst>
          </c:dPt>
          <c:dPt>
            <c:idx val="2"/>
            <c:bubble3D val="0"/>
            <c:spPr>
              <a:solidFill>
                <a:schemeClr val="accent3"/>
              </a:solidFill>
              <a:ln w="19050">
                <a:noFill/>
              </a:ln>
              <a:effectLst/>
            </c:spPr>
            <c:extLst>
              <c:ext xmlns:c16="http://schemas.microsoft.com/office/drawing/2014/chart" uri="{C3380CC4-5D6E-409C-BE32-E72D297353CC}">
                <c16:uniqueId val="{00000005-EC32-47A8-82D7-FBE9BE097DF7}"/>
              </c:ext>
            </c:extLst>
          </c:dPt>
          <c:dPt>
            <c:idx val="3"/>
            <c:bubble3D val="0"/>
            <c:spPr>
              <a:solidFill>
                <a:schemeClr val="accent4"/>
              </a:solidFill>
              <a:ln w="19050">
                <a:noFill/>
              </a:ln>
              <a:effectLst/>
            </c:spPr>
            <c:extLst>
              <c:ext xmlns:c16="http://schemas.microsoft.com/office/drawing/2014/chart" uri="{C3380CC4-5D6E-409C-BE32-E72D297353CC}">
                <c16:uniqueId val="{00000007-EC32-47A8-82D7-FBE9BE097DF7}"/>
              </c:ext>
            </c:extLst>
          </c:dPt>
          <c:dPt>
            <c:idx val="4"/>
            <c:bubble3D val="0"/>
            <c:spPr>
              <a:solidFill>
                <a:schemeClr val="accent5"/>
              </a:solidFill>
              <a:ln w="19050">
                <a:noFill/>
              </a:ln>
              <a:effectLst/>
            </c:spPr>
            <c:extLst>
              <c:ext xmlns:c16="http://schemas.microsoft.com/office/drawing/2014/chart" uri="{C3380CC4-5D6E-409C-BE32-E72D297353CC}">
                <c16:uniqueId val="{00000009-EC32-47A8-82D7-FBE9BE097DF7}"/>
              </c:ext>
            </c:extLst>
          </c:dPt>
          <c:dPt>
            <c:idx val="5"/>
            <c:bubble3D val="0"/>
            <c:spPr>
              <a:solidFill>
                <a:schemeClr val="accent6"/>
              </a:solidFill>
              <a:ln w="19050">
                <a:noFill/>
              </a:ln>
              <a:effectLst/>
            </c:spPr>
            <c:extLst>
              <c:ext xmlns:c16="http://schemas.microsoft.com/office/drawing/2014/chart" uri="{C3380CC4-5D6E-409C-BE32-E72D297353CC}">
                <c16:uniqueId val="{0000000B-EC32-47A8-82D7-FBE9BE097DF7}"/>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EC32-47A8-82D7-FBE9BE097DF7}"/>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EC32-47A8-82D7-FBE9BE097DF7}"/>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EC32-47A8-82D7-FBE9BE097DF7}"/>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EC32-47A8-82D7-FBE9BE097DF7}"/>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EC32-47A8-82D7-FBE9BE097DF7}"/>
              </c:ext>
            </c:extLst>
          </c:dPt>
          <c:dPt>
            <c:idx val="11"/>
            <c:bubble3D val="0"/>
            <c:spPr>
              <a:solidFill>
                <a:schemeClr val="accent6">
                  <a:lumMod val="60000"/>
                </a:schemeClr>
              </a:solidFill>
              <a:ln w="19050">
                <a:noFill/>
              </a:ln>
              <a:effectLst/>
            </c:spPr>
            <c:extLst>
              <c:ext xmlns:c16="http://schemas.microsoft.com/office/drawing/2014/chart" uri="{C3380CC4-5D6E-409C-BE32-E72D297353CC}">
                <c16:uniqueId val="{00000017-EC32-47A8-82D7-FBE9BE097DF7}"/>
              </c:ext>
            </c:extLst>
          </c:dPt>
          <c:dPt>
            <c:idx val="12"/>
            <c:bubble3D val="0"/>
            <c:spPr>
              <a:solidFill>
                <a:schemeClr val="accent1">
                  <a:lumMod val="80000"/>
                  <a:lumOff val="20000"/>
                </a:schemeClr>
              </a:solidFill>
              <a:ln w="19050">
                <a:noFill/>
              </a:ln>
              <a:effectLst/>
            </c:spPr>
            <c:extLst>
              <c:ext xmlns:c16="http://schemas.microsoft.com/office/drawing/2014/chart" uri="{C3380CC4-5D6E-409C-BE32-E72D297353CC}">
                <c16:uniqueId val="{00000019-EC32-47A8-82D7-FBE9BE097DF7}"/>
              </c:ext>
            </c:extLst>
          </c:dPt>
          <c:dPt>
            <c:idx val="13"/>
            <c:bubble3D val="0"/>
            <c:spPr>
              <a:solidFill>
                <a:schemeClr val="accent2">
                  <a:lumMod val="80000"/>
                  <a:lumOff val="20000"/>
                </a:schemeClr>
              </a:solidFill>
              <a:ln w="19050">
                <a:noFill/>
              </a:ln>
              <a:effectLst/>
            </c:spPr>
            <c:extLst>
              <c:ext xmlns:c16="http://schemas.microsoft.com/office/drawing/2014/chart" uri="{C3380CC4-5D6E-409C-BE32-E72D297353CC}">
                <c16:uniqueId val="{0000001B-EC32-47A8-82D7-FBE9BE097DF7}"/>
              </c:ext>
            </c:extLst>
          </c:dPt>
          <c:dPt>
            <c:idx val="14"/>
            <c:bubble3D val="0"/>
            <c:spPr>
              <a:solidFill>
                <a:schemeClr val="accent3">
                  <a:lumMod val="80000"/>
                  <a:lumOff val="20000"/>
                </a:schemeClr>
              </a:solidFill>
              <a:ln w="19050">
                <a:noFill/>
              </a:ln>
              <a:effectLst/>
            </c:spPr>
            <c:extLst>
              <c:ext xmlns:c16="http://schemas.microsoft.com/office/drawing/2014/chart" uri="{C3380CC4-5D6E-409C-BE32-E72D297353CC}">
                <c16:uniqueId val="{0000001D-EC32-47A8-82D7-FBE9BE097DF7}"/>
              </c:ext>
            </c:extLst>
          </c:dPt>
          <c:dPt>
            <c:idx val="15"/>
            <c:bubble3D val="0"/>
            <c:spPr>
              <a:solidFill>
                <a:schemeClr val="accent4">
                  <a:lumMod val="80000"/>
                  <a:lumOff val="20000"/>
                </a:schemeClr>
              </a:solidFill>
              <a:ln w="19050">
                <a:noFill/>
              </a:ln>
              <a:effectLst/>
            </c:spPr>
            <c:extLst>
              <c:ext xmlns:c16="http://schemas.microsoft.com/office/drawing/2014/chart" uri="{C3380CC4-5D6E-409C-BE32-E72D297353CC}">
                <c16:uniqueId val="{0000001F-EC32-47A8-82D7-FBE9BE097DF7}"/>
              </c:ext>
            </c:extLst>
          </c:dPt>
          <c:dPt>
            <c:idx val="16"/>
            <c:bubble3D val="0"/>
            <c:spPr>
              <a:solidFill>
                <a:schemeClr val="accent5">
                  <a:lumMod val="80000"/>
                  <a:lumOff val="20000"/>
                </a:schemeClr>
              </a:solidFill>
              <a:ln w="19050">
                <a:noFill/>
              </a:ln>
              <a:effectLst/>
            </c:spPr>
            <c:extLst>
              <c:ext xmlns:c16="http://schemas.microsoft.com/office/drawing/2014/chart" uri="{C3380CC4-5D6E-409C-BE32-E72D297353CC}">
                <c16:uniqueId val="{00000021-EC32-47A8-82D7-FBE9BE097DF7}"/>
              </c:ext>
            </c:extLst>
          </c:dPt>
          <c:dPt>
            <c:idx val="17"/>
            <c:bubble3D val="0"/>
            <c:spPr>
              <a:solidFill>
                <a:schemeClr val="accent6">
                  <a:lumMod val="80000"/>
                  <a:lumOff val="20000"/>
                </a:schemeClr>
              </a:solidFill>
              <a:ln w="19050">
                <a:noFill/>
              </a:ln>
              <a:effectLst/>
            </c:spPr>
            <c:extLst>
              <c:ext xmlns:c16="http://schemas.microsoft.com/office/drawing/2014/chart" uri="{C3380CC4-5D6E-409C-BE32-E72D297353CC}">
                <c16:uniqueId val="{00000023-EC32-47A8-82D7-FBE9BE097DF7}"/>
              </c:ext>
            </c:extLst>
          </c:dPt>
          <c:dPt>
            <c:idx val="18"/>
            <c:bubble3D val="0"/>
            <c:spPr>
              <a:solidFill>
                <a:schemeClr val="accent1">
                  <a:lumMod val="80000"/>
                </a:schemeClr>
              </a:solidFill>
              <a:ln w="19050">
                <a:noFill/>
              </a:ln>
              <a:effectLst/>
            </c:spPr>
            <c:extLst>
              <c:ext xmlns:c16="http://schemas.microsoft.com/office/drawing/2014/chart" uri="{C3380CC4-5D6E-409C-BE32-E72D297353CC}">
                <c16:uniqueId val="{00000025-EC32-47A8-82D7-FBE9BE097DF7}"/>
              </c:ext>
            </c:extLst>
          </c:dPt>
          <c:dPt>
            <c:idx val="19"/>
            <c:bubble3D val="0"/>
            <c:spPr>
              <a:solidFill>
                <a:schemeClr val="accent2">
                  <a:lumMod val="80000"/>
                </a:schemeClr>
              </a:solidFill>
              <a:ln w="19050">
                <a:noFill/>
              </a:ln>
              <a:effectLst/>
            </c:spPr>
            <c:extLst>
              <c:ext xmlns:c16="http://schemas.microsoft.com/office/drawing/2014/chart" uri="{C3380CC4-5D6E-409C-BE32-E72D297353CC}">
                <c16:uniqueId val="{00000027-EC32-47A8-82D7-FBE9BE097DF7}"/>
              </c:ext>
            </c:extLst>
          </c:dPt>
          <c:dPt>
            <c:idx val="20"/>
            <c:bubble3D val="0"/>
            <c:spPr>
              <a:solidFill>
                <a:schemeClr val="accent3">
                  <a:lumMod val="80000"/>
                </a:schemeClr>
              </a:solidFill>
              <a:ln w="19050">
                <a:noFill/>
              </a:ln>
              <a:effectLst/>
            </c:spPr>
            <c:extLst>
              <c:ext xmlns:c16="http://schemas.microsoft.com/office/drawing/2014/chart" uri="{C3380CC4-5D6E-409C-BE32-E72D297353CC}">
                <c16:uniqueId val="{00000029-EC32-47A8-82D7-FBE9BE097DF7}"/>
              </c:ext>
            </c:extLst>
          </c:dPt>
          <c:dPt>
            <c:idx val="21"/>
            <c:bubble3D val="0"/>
            <c:spPr>
              <a:solidFill>
                <a:schemeClr val="accent4">
                  <a:lumMod val="80000"/>
                </a:schemeClr>
              </a:solidFill>
              <a:ln w="19050">
                <a:noFill/>
              </a:ln>
              <a:effectLst/>
            </c:spPr>
            <c:extLst>
              <c:ext xmlns:c16="http://schemas.microsoft.com/office/drawing/2014/chart" uri="{C3380CC4-5D6E-409C-BE32-E72D297353CC}">
                <c16:uniqueId val="{0000002B-EC32-47A8-82D7-FBE9BE097DF7}"/>
              </c:ext>
            </c:extLst>
          </c:dPt>
          <c:dPt>
            <c:idx val="22"/>
            <c:bubble3D val="0"/>
            <c:spPr>
              <a:solidFill>
                <a:schemeClr val="accent5">
                  <a:lumMod val="80000"/>
                </a:schemeClr>
              </a:solidFill>
              <a:ln w="19050">
                <a:noFill/>
              </a:ln>
              <a:effectLst/>
            </c:spPr>
            <c:extLst>
              <c:ext xmlns:c16="http://schemas.microsoft.com/office/drawing/2014/chart" uri="{C3380CC4-5D6E-409C-BE32-E72D297353CC}">
                <c16:uniqueId val="{0000002D-EC32-47A8-82D7-FBE9BE097DF7}"/>
              </c:ext>
            </c:extLst>
          </c:dPt>
          <c:dPt>
            <c:idx val="23"/>
            <c:bubble3D val="0"/>
            <c:spPr>
              <a:solidFill>
                <a:schemeClr val="accent6">
                  <a:lumMod val="80000"/>
                </a:schemeClr>
              </a:solidFill>
              <a:ln w="19050">
                <a:noFill/>
              </a:ln>
              <a:effectLst/>
            </c:spPr>
            <c:extLst>
              <c:ext xmlns:c16="http://schemas.microsoft.com/office/drawing/2014/chart" uri="{C3380CC4-5D6E-409C-BE32-E72D297353CC}">
                <c16:uniqueId val="{0000002F-EC32-47A8-82D7-FBE9BE097DF7}"/>
              </c:ext>
            </c:extLst>
          </c:dPt>
          <c:dPt>
            <c:idx val="24"/>
            <c:bubble3D val="0"/>
            <c:spPr>
              <a:solidFill>
                <a:schemeClr val="accent1">
                  <a:lumMod val="60000"/>
                  <a:lumOff val="40000"/>
                </a:schemeClr>
              </a:solidFill>
              <a:ln w="19050">
                <a:noFill/>
              </a:ln>
              <a:effectLst/>
            </c:spPr>
            <c:extLst>
              <c:ext xmlns:c16="http://schemas.microsoft.com/office/drawing/2014/chart" uri="{C3380CC4-5D6E-409C-BE32-E72D297353CC}">
                <c16:uniqueId val="{00000031-EC32-47A8-82D7-FBE9BE097DF7}"/>
              </c:ext>
            </c:extLst>
          </c:dPt>
          <c:dPt>
            <c:idx val="25"/>
            <c:bubble3D val="0"/>
            <c:spPr>
              <a:solidFill>
                <a:schemeClr val="accent2">
                  <a:lumMod val="60000"/>
                  <a:lumOff val="40000"/>
                </a:schemeClr>
              </a:solidFill>
              <a:ln w="19050">
                <a:noFill/>
              </a:ln>
              <a:effectLst/>
            </c:spPr>
            <c:extLst>
              <c:ext xmlns:c16="http://schemas.microsoft.com/office/drawing/2014/chart" uri="{C3380CC4-5D6E-409C-BE32-E72D297353CC}">
                <c16:uniqueId val="{00000033-EC32-47A8-82D7-FBE9BE097DF7}"/>
              </c:ext>
            </c:extLst>
          </c:dPt>
          <c:dPt>
            <c:idx val="26"/>
            <c:bubble3D val="0"/>
            <c:spPr>
              <a:solidFill>
                <a:schemeClr val="accent3">
                  <a:lumMod val="60000"/>
                  <a:lumOff val="40000"/>
                </a:schemeClr>
              </a:solidFill>
              <a:ln w="19050">
                <a:noFill/>
              </a:ln>
              <a:effectLst/>
            </c:spPr>
            <c:extLst>
              <c:ext xmlns:c16="http://schemas.microsoft.com/office/drawing/2014/chart" uri="{C3380CC4-5D6E-409C-BE32-E72D297353CC}">
                <c16:uniqueId val="{00000035-EC32-47A8-82D7-FBE9BE097DF7}"/>
              </c:ext>
            </c:extLst>
          </c:dPt>
          <c:dPt>
            <c:idx val="27"/>
            <c:bubble3D val="0"/>
            <c:spPr>
              <a:solidFill>
                <a:schemeClr val="accent4">
                  <a:lumMod val="60000"/>
                  <a:lumOff val="40000"/>
                </a:schemeClr>
              </a:solidFill>
              <a:ln w="19050">
                <a:noFill/>
              </a:ln>
              <a:effectLst/>
            </c:spPr>
            <c:extLst>
              <c:ext xmlns:c16="http://schemas.microsoft.com/office/drawing/2014/chart" uri="{C3380CC4-5D6E-409C-BE32-E72D297353CC}">
                <c16:uniqueId val="{00000037-EC32-47A8-82D7-FBE9BE097DF7}"/>
              </c:ext>
            </c:extLst>
          </c:dPt>
          <c:dPt>
            <c:idx val="28"/>
            <c:bubble3D val="0"/>
            <c:spPr>
              <a:solidFill>
                <a:schemeClr val="accent5">
                  <a:lumMod val="60000"/>
                  <a:lumOff val="40000"/>
                </a:schemeClr>
              </a:solidFill>
              <a:ln w="19050">
                <a:noFill/>
              </a:ln>
              <a:effectLst/>
            </c:spPr>
            <c:extLst>
              <c:ext xmlns:c16="http://schemas.microsoft.com/office/drawing/2014/chart" uri="{C3380CC4-5D6E-409C-BE32-E72D297353CC}">
                <c16:uniqueId val="{00000039-EC32-47A8-82D7-FBE9BE097DF7}"/>
              </c:ext>
            </c:extLst>
          </c:dPt>
          <c:dPt>
            <c:idx val="29"/>
            <c:bubble3D val="0"/>
            <c:spPr>
              <a:solidFill>
                <a:schemeClr val="accent6">
                  <a:lumMod val="60000"/>
                  <a:lumOff val="40000"/>
                </a:schemeClr>
              </a:solidFill>
              <a:ln w="19050">
                <a:noFill/>
              </a:ln>
              <a:effectLst/>
            </c:spPr>
            <c:extLst>
              <c:ext xmlns:c16="http://schemas.microsoft.com/office/drawing/2014/chart" uri="{C3380CC4-5D6E-409C-BE32-E72D297353CC}">
                <c16:uniqueId val="{0000003B-EC32-47A8-82D7-FBE9BE097DF7}"/>
              </c:ext>
            </c:extLst>
          </c:dPt>
          <c:dPt>
            <c:idx val="30"/>
            <c:bubble3D val="0"/>
            <c:spPr>
              <a:solidFill>
                <a:schemeClr val="accent1">
                  <a:lumMod val="50000"/>
                </a:schemeClr>
              </a:solidFill>
              <a:ln w="19050">
                <a:noFill/>
              </a:ln>
              <a:effectLst/>
            </c:spPr>
            <c:extLst>
              <c:ext xmlns:c16="http://schemas.microsoft.com/office/drawing/2014/chart" uri="{C3380CC4-5D6E-409C-BE32-E72D297353CC}">
                <c16:uniqueId val="{0000003D-EC32-47A8-82D7-FBE9BE097DF7}"/>
              </c:ext>
            </c:extLst>
          </c:dPt>
          <c:dPt>
            <c:idx val="31"/>
            <c:bubble3D val="0"/>
            <c:spPr>
              <a:solidFill>
                <a:schemeClr val="accent2">
                  <a:lumMod val="50000"/>
                </a:schemeClr>
              </a:solidFill>
              <a:ln w="19050">
                <a:noFill/>
              </a:ln>
              <a:effectLst/>
            </c:spPr>
            <c:extLst>
              <c:ext xmlns:c16="http://schemas.microsoft.com/office/drawing/2014/chart" uri="{C3380CC4-5D6E-409C-BE32-E72D297353CC}">
                <c16:uniqueId val="{0000003F-EC32-47A8-82D7-FBE9BE097DF7}"/>
              </c:ext>
            </c:extLst>
          </c:dPt>
          <c:dPt>
            <c:idx val="32"/>
            <c:bubble3D val="0"/>
            <c:spPr>
              <a:solidFill>
                <a:schemeClr val="accent3">
                  <a:lumMod val="50000"/>
                </a:schemeClr>
              </a:solidFill>
              <a:ln w="19050">
                <a:noFill/>
              </a:ln>
              <a:effectLst/>
            </c:spPr>
            <c:extLst>
              <c:ext xmlns:c16="http://schemas.microsoft.com/office/drawing/2014/chart" uri="{C3380CC4-5D6E-409C-BE32-E72D297353CC}">
                <c16:uniqueId val="{00000041-EC32-47A8-82D7-FBE9BE097DF7}"/>
              </c:ext>
            </c:extLst>
          </c:dPt>
          <c:dPt>
            <c:idx val="33"/>
            <c:bubble3D val="0"/>
            <c:spPr>
              <a:solidFill>
                <a:schemeClr val="accent4">
                  <a:lumMod val="50000"/>
                </a:schemeClr>
              </a:solidFill>
              <a:ln w="19050">
                <a:noFill/>
              </a:ln>
              <a:effectLst/>
            </c:spPr>
            <c:extLst>
              <c:ext xmlns:c16="http://schemas.microsoft.com/office/drawing/2014/chart" uri="{C3380CC4-5D6E-409C-BE32-E72D297353CC}">
                <c16:uniqueId val="{00000043-EC32-47A8-82D7-FBE9BE097DF7}"/>
              </c:ext>
            </c:extLst>
          </c:dPt>
          <c:dPt>
            <c:idx val="34"/>
            <c:bubble3D val="0"/>
            <c:spPr>
              <a:solidFill>
                <a:schemeClr val="accent5">
                  <a:lumMod val="50000"/>
                </a:schemeClr>
              </a:solidFill>
              <a:ln w="19050">
                <a:noFill/>
              </a:ln>
              <a:effectLst/>
            </c:spPr>
            <c:extLst>
              <c:ext xmlns:c16="http://schemas.microsoft.com/office/drawing/2014/chart" uri="{C3380CC4-5D6E-409C-BE32-E72D297353CC}">
                <c16:uniqueId val="{00000045-EC32-47A8-82D7-FBE9BE097DF7}"/>
              </c:ext>
            </c:extLst>
          </c:dPt>
          <c:dPt>
            <c:idx val="35"/>
            <c:bubble3D val="0"/>
            <c:spPr>
              <a:solidFill>
                <a:schemeClr val="accent6">
                  <a:lumMod val="50000"/>
                </a:schemeClr>
              </a:solidFill>
              <a:ln w="19050">
                <a:noFill/>
              </a:ln>
              <a:effectLst/>
            </c:spPr>
            <c:extLst>
              <c:ext xmlns:c16="http://schemas.microsoft.com/office/drawing/2014/chart" uri="{C3380CC4-5D6E-409C-BE32-E72D297353CC}">
                <c16:uniqueId val="{00000047-EC32-47A8-82D7-FBE9BE097DF7}"/>
              </c:ext>
            </c:extLst>
          </c:dPt>
          <c:dPt>
            <c:idx val="36"/>
            <c:bubble3D val="0"/>
            <c:spPr>
              <a:solidFill>
                <a:schemeClr val="accent1">
                  <a:lumMod val="70000"/>
                  <a:lumOff val="30000"/>
                </a:schemeClr>
              </a:solidFill>
              <a:ln w="19050">
                <a:noFill/>
              </a:ln>
              <a:effectLst/>
            </c:spPr>
            <c:extLst>
              <c:ext xmlns:c16="http://schemas.microsoft.com/office/drawing/2014/chart" uri="{C3380CC4-5D6E-409C-BE32-E72D297353CC}">
                <c16:uniqueId val="{00000049-EC32-47A8-82D7-FBE9BE097DF7}"/>
              </c:ext>
            </c:extLst>
          </c:dPt>
          <c:dPt>
            <c:idx val="37"/>
            <c:bubble3D val="0"/>
            <c:spPr>
              <a:solidFill>
                <a:schemeClr val="accent2">
                  <a:lumMod val="70000"/>
                  <a:lumOff val="30000"/>
                </a:schemeClr>
              </a:solidFill>
              <a:ln w="19050">
                <a:noFill/>
              </a:ln>
              <a:effectLst/>
            </c:spPr>
            <c:extLst>
              <c:ext xmlns:c16="http://schemas.microsoft.com/office/drawing/2014/chart" uri="{C3380CC4-5D6E-409C-BE32-E72D297353CC}">
                <c16:uniqueId val="{0000004B-EC32-47A8-82D7-FBE9BE097DF7}"/>
              </c:ext>
            </c:extLst>
          </c:dPt>
          <c:dPt>
            <c:idx val="38"/>
            <c:bubble3D val="0"/>
            <c:spPr>
              <a:solidFill>
                <a:schemeClr val="accent3">
                  <a:lumMod val="70000"/>
                  <a:lumOff val="30000"/>
                </a:schemeClr>
              </a:solidFill>
              <a:ln w="19050">
                <a:noFill/>
              </a:ln>
              <a:effectLst/>
            </c:spPr>
            <c:extLst>
              <c:ext xmlns:c16="http://schemas.microsoft.com/office/drawing/2014/chart" uri="{C3380CC4-5D6E-409C-BE32-E72D297353CC}">
                <c16:uniqueId val="{0000004D-EC32-47A8-82D7-FBE9BE097DF7}"/>
              </c:ext>
            </c:extLst>
          </c:dPt>
          <c:dPt>
            <c:idx val="39"/>
            <c:bubble3D val="0"/>
            <c:spPr>
              <a:solidFill>
                <a:schemeClr val="accent4">
                  <a:lumMod val="70000"/>
                  <a:lumOff val="30000"/>
                </a:schemeClr>
              </a:solidFill>
              <a:ln w="19050">
                <a:noFill/>
              </a:ln>
              <a:effectLst/>
            </c:spPr>
            <c:extLst>
              <c:ext xmlns:c16="http://schemas.microsoft.com/office/drawing/2014/chart" uri="{C3380CC4-5D6E-409C-BE32-E72D297353CC}">
                <c16:uniqueId val="{0000004F-EC32-47A8-82D7-FBE9BE097DF7}"/>
              </c:ext>
            </c:extLst>
          </c:dPt>
          <c:dPt>
            <c:idx val="40"/>
            <c:bubble3D val="0"/>
            <c:spPr>
              <a:solidFill>
                <a:schemeClr val="accent5">
                  <a:lumMod val="70000"/>
                  <a:lumOff val="30000"/>
                </a:schemeClr>
              </a:solidFill>
              <a:ln w="19050">
                <a:noFill/>
              </a:ln>
              <a:effectLst/>
            </c:spPr>
            <c:extLst>
              <c:ext xmlns:c16="http://schemas.microsoft.com/office/drawing/2014/chart" uri="{C3380CC4-5D6E-409C-BE32-E72D297353CC}">
                <c16:uniqueId val="{00000051-EC32-47A8-82D7-FBE9BE097DF7}"/>
              </c:ext>
            </c:extLst>
          </c:dPt>
          <c:dPt>
            <c:idx val="41"/>
            <c:bubble3D val="0"/>
            <c:spPr>
              <a:solidFill>
                <a:schemeClr val="accent6">
                  <a:lumMod val="70000"/>
                  <a:lumOff val="30000"/>
                </a:schemeClr>
              </a:solidFill>
              <a:ln w="19050">
                <a:noFill/>
              </a:ln>
              <a:effectLst/>
            </c:spPr>
            <c:extLst>
              <c:ext xmlns:c16="http://schemas.microsoft.com/office/drawing/2014/chart" uri="{C3380CC4-5D6E-409C-BE32-E72D297353CC}">
                <c16:uniqueId val="{00000053-EC32-47A8-82D7-FBE9BE097DF7}"/>
              </c:ext>
            </c:extLst>
          </c:dPt>
          <c:dPt>
            <c:idx val="42"/>
            <c:bubble3D val="0"/>
            <c:spPr>
              <a:solidFill>
                <a:schemeClr val="accent1">
                  <a:lumMod val="70000"/>
                </a:schemeClr>
              </a:solidFill>
              <a:ln w="19050">
                <a:noFill/>
              </a:ln>
              <a:effectLst/>
            </c:spPr>
            <c:extLst>
              <c:ext xmlns:c16="http://schemas.microsoft.com/office/drawing/2014/chart" uri="{C3380CC4-5D6E-409C-BE32-E72D297353CC}">
                <c16:uniqueId val="{00000055-EC32-47A8-82D7-FBE9BE097DF7}"/>
              </c:ext>
            </c:extLst>
          </c:dPt>
          <c:dPt>
            <c:idx val="43"/>
            <c:bubble3D val="0"/>
            <c:spPr>
              <a:solidFill>
                <a:schemeClr val="accent2">
                  <a:lumMod val="70000"/>
                </a:schemeClr>
              </a:solidFill>
              <a:ln w="19050">
                <a:noFill/>
              </a:ln>
              <a:effectLst/>
            </c:spPr>
            <c:extLst>
              <c:ext xmlns:c16="http://schemas.microsoft.com/office/drawing/2014/chart" uri="{C3380CC4-5D6E-409C-BE32-E72D297353CC}">
                <c16:uniqueId val="{00000057-EC32-47A8-82D7-FBE9BE097DF7}"/>
              </c:ext>
            </c:extLst>
          </c:dPt>
          <c:dPt>
            <c:idx val="44"/>
            <c:bubble3D val="0"/>
            <c:spPr>
              <a:solidFill>
                <a:schemeClr val="accent3">
                  <a:lumMod val="70000"/>
                </a:schemeClr>
              </a:solidFill>
              <a:ln w="19050">
                <a:noFill/>
              </a:ln>
              <a:effectLst/>
            </c:spPr>
            <c:extLst>
              <c:ext xmlns:c16="http://schemas.microsoft.com/office/drawing/2014/chart" uri="{C3380CC4-5D6E-409C-BE32-E72D297353CC}">
                <c16:uniqueId val="{00000059-EC32-47A8-82D7-FBE9BE097DF7}"/>
              </c:ext>
            </c:extLst>
          </c:dPt>
          <c:dPt>
            <c:idx val="45"/>
            <c:bubble3D val="0"/>
            <c:spPr>
              <a:solidFill>
                <a:schemeClr val="accent4">
                  <a:lumMod val="70000"/>
                </a:schemeClr>
              </a:solidFill>
              <a:ln w="19050">
                <a:noFill/>
              </a:ln>
              <a:effectLst/>
            </c:spPr>
            <c:extLst>
              <c:ext xmlns:c16="http://schemas.microsoft.com/office/drawing/2014/chart" uri="{C3380CC4-5D6E-409C-BE32-E72D297353CC}">
                <c16:uniqueId val="{0000005B-EC32-47A8-82D7-FBE9BE097DF7}"/>
              </c:ext>
            </c:extLst>
          </c:dPt>
          <c:dPt>
            <c:idx val="46"/>
            <c:bubble3D val="0"/>
            <c:spPr>
              <a:solidFill>
                <a:schemeClr val="accent5">
                  <a:lumMod val="70000"/>
                </a:schemeClr>
              </a:solidFill>
              <a:ln w="19050">
                <a:noFill/>
              </a:ln>
              <a:effectLst/>
            </c:spPr>
            <c:extLst>
              <c:ext xmlns:c16="http://schemas.microsoft.com/office/drawing/2014/chart" uri="{C3380CC4-5D6E-409C-BE32-E72D297353CC}">
                <c16:uniqueId val="{0000005D-EC32-47A8-82D7-FBE9BE097DF7}"/>
              </c:ext>
            </c:extLst>
          </c:dPt>
          <c:dPt>
            <c:idx val="47"/>
            <c:bubble3D val="0"/>
            <c:spPr>
              <a:solidFill>
                <a:schemeClr val="accent6">
                  <a:lumMod val="70000"/>
                </a:schemeClr>
              </a:solidFill>
              <a:ln w="19050">
                <a:noFill/>
              </a:ln>
              <a:effectLst/>
            </c:spPr>
            <c:extLst>
              <c:ext xmlns:c16="http://schemas.microsoft.com/office/drawing/2014/chart" uri="{C3380CC4-5D6E-409C-BE32-E72D297353CC}">
                <c16:uniqueId val="{0000005F-EC32-47A8-82D7-FBE9BE097DF7}"/>
              </c:ext>
            </c:extLst>
          </c:dPt>
          <c:dPt>
            <c:idx val="48"/>
            <c:bubble3D val="0"/>
            <c:spPr>
              <a:solidFill>
                <a:schemeClr val="accent1">
                  <a:lumMod val="50000"/>
                  <a:lumOff val="50000"/>
                </a:schemeClr>
              </a:solidFill>
              <a:ln w="19050">
                <a:noFill/>
              </a:ln>
              <a:effectLst/>
            </c:spPr>
            <c:extLst>
              <c:ext xmlns:c16="http://schemas.microsoft.com/office/drawing/2014/chart" uri="{C3380CC4-5D6E-409C-BE32-E72D297353CC}">
                <c16:uniqueId val="{00000061-EC32-47A8-82D7-FBE9BE097DF7}"/>
              </c:ext>
            </c:extLst>
          </c:dPt>
          <c:dPt>
            <c:idx val="49"/>
            <c:bubble3D val="0"/>
            <c:spPr>
              <a:solidFill>
                <a:schemeClr val="accent2">
                  <a:lumMod val="50000"/>
                  <a:lumOff val="50000"/>
                </a:schemeClr>
              </a:solidFill>
              <a:ln w="19050">
                <a:noFill/>
              </a:ln>
              <a:effectLst/>
            </c:spPr>
            <c:extLst>
              <c:ext xmlns:c16="http://schemas.microsoft.com/office/drawing/2014/chart" uri="{C3380CC4-5D6E-409C-BE32-E72D297353CC}">
                <c16:uniqueId val="{00000063-EC32-47A8-82D7-FBE9BE097DF7}"/>
              </c:ext>
            </c:extLst>
          </c:dPt>
          <c:dPt>
            <c:idx val="50"/>
            <c:bubble3D val="0"/>
            <c:spPr>
              <a:solidFill>
                <a:schemeClr val="accent3">
                  <a:lumMod val="50000"/>
                  <a:lumOff val="50000"/>
                </a:schemeClr>
              </a:solidFill>
              <a:ln w="19050">
                <a:noFill/>
              </a:ln>
              <a:effectLst/>
            </c:spPr>
            <c:extLst>
              <c:ext xmlns:c16="http://schemas.microsoft.com/office/drawing/2014/chart" uri="{C3380CC4-5D6E-409C-BE32-E72D297353CC}">
                <c16:uniqueId val="{00000065-EC32-47A8-82D7-FBE9BE097DF7}"/>
              </c:ext>
            </c:extLst>
          </c:dPt>
          <c:dPt>
            <c:idx val="51"/>
            <c:bubble3D val="0"/>
            <c:spPr>
              <a:solidFill>
                <a:schemeClr val="accent4">
                  <a:lumMod val="50000"/>
                  <a:lumOff val="50000"/>
                </a:schemeClr>
              </a:solidFill>
              <a:ln w="19050">
                <a:noFill/>
              </a:ln>
              <a:effectLst/>
            </c:spPr>
            <c:extLst>
              <c:ext xmlns:c16="http://schemas.microsoft.com/office/drawing/2014/chart" uri="{C3380CC4-5D6E-409C-BE32-E72D297353CC}">
                <c16:uniqueId val="{00000067-EC32-47A8-82D7-FBE9BE097DF7}"/>
              </c:ext>
            </c:extLst>
          </c:dPt>
          <c:dPt>
            <c:idx val="52"/>
            <c:bubble3D val="0"/>
            <c:spPr>
              <a:solidFill>
                <a:schemeClr val="accent5">
                  <a:lumMod val="50000"/>
                  <a:lumOff val="50000"/>
                </a:schemeClr>
              </a:solidFill>
              <a:ln w="19050">
                <a:noFill/>
              </a:ln>
              <a:effectLst/>
            </c:spPr>
            <c:extLst>
              <c:ext xmlns:c16="http://schemas.microsoft.com/office/drawing/2014/chart" uri="{C3380CC4-5D6E-409C-BE32-E72D297353CC}">
                <c16:uniqueId val="{00000069-EC32-47A8-82D7-FBE9BE097DF7}"/>
              </c:ext>
            </c:extLst>
          </c:dPt>
          <c:dPt>
            <c:idx val="53"/>
            <c:bubble3D val="0"/>
            <c:spPr>
              <a:solidFill>
                <a:schemeClr val="accent6">
                  <a:lumMod val="50000"/>
                  <a:lumOff val="50000"/>
                </a:schemeClr>
              </a:solidFill>
              <a:ln w="19050">
                <a:noFill/>
              </a:ln>
              <a:effectLst/>
            </c:spPr>
            <c:extLst>
              <c:ext xmlns:c16="http://schemas.microsoft.com/office/drawing/2014/chart" uri="{C3380CC4-5D6E-409C-BE32-E72D297353CC}">
                <c16:uniqueId val="{0000006B-EC32-47A8-82D7-FBE9BE097DF7}"/>
              </c:ext>
            </c:extLst>
          </c:dPt>
          <c:dPt>
            <c:idx val="54"/>
            <c:bubble3D val="0"/>
            <c:spPr>
              <a:solidFill>
                <a:schemeClr val="accent1"/>
              </a:solidFill>
              <a:ln w="19050">
                <a:noFill/>
              </a:ln>
              <a:effectLst/>
            </c:spPr>
            <c:extLst>
              <c:ext xmlns:c16="http://schemas.microsoft.com/office/drawing/2014/chart" uri="{C3380CC4-5D6E-409C-BE32-E72D297353CC}">
                <c16:uniqueId val="{0000006D-EC32-47A8-82D7-FBE9BE097DF7}"/>
              </c:ext>
            </c:extLst>
          </c:dPt>
          <c:dPt>
            <c:idx val="55"/>
            <c:bubble3D val="0"/>
            <c:spPr>
              <a:solidFill>
                <a:schemeClr val="accent2"/>
              </a:solidFill>
              <a:ln w="19050">
                <a:noFill/>
              </a:ln>
              <a:effectLst/>
            </c:spPr>
            <c:extLst>
              <c:ext xmlns:c16="http://schemas.microsoft.com/office/drawing/2014/chart" uri="{C3380CC4-5D6E-409C-BE32-E72D297353CC}">
                <c16:uniqueId val="{0000006F-EC32-47A8-82D7-FBE9BE097DF7}"/>
              </c:ext>
            </c:extLst>
          </c:dPt>
          <c:dPt>
            <c:idx val="56"/>
            <c:bubble3D val="0"/>
            <c:spPr>
              <a:solidFill>
                <a:schemeClr val="accent3"/>
              </a:solidFill>
              <a:ln w="19050">
                <a:noFill/>
              </a:ln>
              <a:effectLst/>
            </c:spPr>
            <c:extLst>
              <c:ext xmlns:c16="http://schemas.microsoft.com/office/drawing/2014/chart" uri="{C3380CC4-5D6E-409C-BE32-E72D297353CC}">
                <c16:uniqueId val="{00000071-EC32-47A8-82D7-FBE9BE097DF7}"/>
              </c:ext>
            </c:extLst>
          </c:dPt>
          <c:dPt>
            <c:idx val="57"/>
            <c:bubble3D val="0"/>
            <c:spPr>
              <a:solidFill>
                <a:schemeClr val="accent4"/>
              </a:solidFill>
              <a:ln w="19050">
                <a:noFill/>
              </a:ln>
              <a:effectLst/>
            </c:spPr>
            <c:extLst>
              <c:ext xmlns:c16="http://schemas.microsoft.com/office/drawing/2014/chart" uri="{C3380CC4-5D6E-409C-BE32-E72D297353CC}">
                <c16:uniqueId val="{00000073-EC32-47A8-82D7-FBE9BE097DF7}"/>
              </c:ext>
            </c:extLst>
          </c:dPt>
          <c:dPt>
            <c:idx val="58"/>
            <c:bubble3D val="0"/>
            <c:spPr>
              <a:solidFill>
                <a:schemeClr val="accent5"/>
              </a:solidFill>
              <a:ln w="19050">
                <a:noFill/>
              </a:ln>
              <a:effectLst/>
            </c:spPr>
            <c:extLst>
              <c:ext xmlns:c16="http://schemas.microsoft.com/office/drawing/2014/chart" uri="{C3380CC4-5D6E-409C-BE32-E72D297353CC}">
                <c16:uniqueId val="{00000075-EC32-47A8-82D7-FBE9BE097DF7}"/>
              </c:ext>
            </c:extLst>
          </c:dPt>
          <c:dPt>
            <c:idx val="59"/>
            <c:bubble3D val="0"/>
            <c:spPr>
              <a:solidFill>
                <a:schemeClr val="accent6"/>
              </a:solidFill>
              <a:ln w="19050">
                <a:noFill/>
              </a:ln>
              <a:effectLst/>
            </c:spPr>
            <c:extLst>
              <c:ext xmlns:c16="http://schemas.microsoft.com/office/drawing/2014/chart" uri="{C3380CC4-5D6E-409C-BE32-E72D297353CC}">
                <c16:uniqueId val="{00000077-8FA4-4CB4-9385-7E95A5563618}"/>
              </c:ext>
            </c:extLst>
          </c:dPt>
          <c:dPt>
            <c:idx val="60"/>
            <c:bubble3D val="0"/>
            <c:spPr>
              <a:solidFill>
                <a:schemeClr val="accent1">
                  <a:lumMod val="60000"/>
                </a:schemeClr>
              </a:solidFill>
              <a:ln w="19050">
                <a:noFill/>
              </a:ln>
              <a:effectLst/>
            </c:spPr>
            <c:extLst>
              <c:ext xmlns:c16="http://schemas.microsoft.com/office/drawing/2014/chart" uri="{C3380CC4-5D6E-409C-BE32-E72D297353CC}">
                <c16:uniqueId val="{00000079-7239-4955-8020-458B90655789}"/>
              </c:ext>
            </c:extLst>
          </c:dPt>
          <c:dPt>
            <c:idx val="61"/>
            <c:bubble3D val="0"/>
            <c:spPr>
              <a:solidFill>
                <a:schemeClr val="accent2">
                  <a:lumMod val="60000"/>
                </a:schemeClr>
              </a:solidFill>
              <a:ln w="19050">
                <a:noFill/>
              </a:ln>
              <a:effectLst/>
            </c:spPr>
            <c:extLst>
              <c:ext xmlns:c16="http://schemas.microsoft.com/office/drawing/2014/chart" uri="{C3380CC4-5D6E-409C-BE32-E72D297353CC}">
                <c16:uniqueId val="{0000007B-7239-4955-8020-458B90655789}"/>
              </c:ext>
            </c:extLst>
          </c:dPt>
          <c:dPt>
            <c:idx val="62"/>
            <c:bubble3D val="0"/>
            <c:spPr>
              <a:solidFill>
                <a:schemeClr val="accent3">
                  <a:lumMod val="60000"/>
                </a:schemeClr>
              </a:solidFill>
              <a:ln w="19050">
                <a:noFill/>
              </a:ln>
              <a:effectLst/>
            </c:spPr>
            <c:extLst>
              <c:ext xmlns:c16="http://schemas.microsoft.com/office/drawing/2014/chart" uri="{C3380CC4-5D6E-409C-BE32-E72D297353CC}">
                <c16:uniqueId val="{0000007D-7239-4955-8020-458B90655789}"/>
              </c:ext>
            </c:extLst>
          </c:dPt>
          <c:dPt>
            <c:idx val="63"/>
            <c:bubble3D val="0"/>
            <c:spPr>
              <a:solidFill>
                <a:schemeClr val="accent4">
                  <a:lumMod val="60000"/>
                </a:schemeClr>
              </a:solidFill>
              <a:ln w="19050">
                <a:noFill/>
              </a:ln>
              <a:effectLst/>
            </c:spPr>
            <c:extLst>
              <c:ext xmlns:c16="http://schemas.microsoft.com/office/drawing/2014/chart" uri="{C3380CC4-5D6E-409C-BE32-E72D297353CC}">
                <c16:uniqueId val="{0000007F-7239-4955-8020-458B90655789}"/>
              </c:ext>
            </c:extLst>
          </c:dPt>
          <c:dPt>
            <c:idx val="64"/>
            <c:bubble3D val="0"/>
            <c:spPr>
              <a:solidFill>
                <a:schemeClr val="accent5">
                  <a:lumMod val="60000"/>
                </a:schemeClr>
              </a:solidFill>
              <a:ln w="19050">
                <a:noFill/>
              </a:ln>
              <a:effectLst/>
            </c:spPr>
            <c:extLst>
              <c:ext xmlns:c16="http://schemas.microsoft.com/office/drawing/2014/chart" uri="{C3380CC4-5D6E-409C-BE32-E72D297353CC}">
                <c16:uniqueId val="{00000081-7239-4955-8020-458B90655789}"/>
              </c:ext>
            </c:extLst>
          </c:dPt>
          <c:dPt>
            <c:idx val="65"/>
            <c:bubble3D val="0"/>
            <c:spPr>
              <a:solidFill>
                <a:schemeClr val="accent6">
                  <a:lumMod val="60000"/>
                </a:schemeClr>
              </a:solidFill>
              <a:ln w="19050">
                <a:noFill/>
              </a:ln>
              <a:effectLst/>
            </c:spPr>
            <c:extLst>
              <c:ext xmlns:c16="http://schemas.microsoft.com/office/drawing/2014/chart" uri="{C3380CC4-5D6E-409C-BE32-E72D297353CC}">
                <c16:uniqueId val="{00000083-7239-4955-8020-458B90655789}"/>
              </c:ext>
            </c:extLst>
          </c:dPt>
          <c:dPt>
            <c:idx val="66"/>
            <c:bubble3D val="0"/>
            <c:spPr>
              <a:solidFill>
                <a:schemeClr val="accent1">
                  <a:lumMod val="80000"/>
                  <a:lumOff val="20000"/>
                </a:schemeClr>
              </a:solidFill>
              <a:ln w="19050">
                <a:noFill/>
              </a:ln>
              <a:effectLst/>
            </c:spPr>
            <c:extLst>
              <c:ext xmlns:c16="http://schemas.microsoft.com/office/drawing/2014/chart" uri="{C3380CC4-5D6E-409C-BE32-E72D297353CC}">
                <c16:uniqueId val="{00000085-7239-4955-8020-458B90655789}"/>
              </c:ext>
            </c:extLst>
          </c:dPt>
          <c:dPt>
            <c:idx val="67"/>
            <c:bubble3D val="0"/>
            <c:spPr>
              <a:solidFill>
                <a:schemeClr val="accent2">
                  <a:lumMod val="80000"/>
                  <a:lumOff val="20000"/>
                </a:schemeClr>
              </a:solidFill>
              <a:ln w="19050">
                <a:noFill/>
              </a:ln>
              <a:effectLst/>
            </c:spPr>
            <c:extLst>
              <c:ext xmlns:c16="http://schemas.microsoft.com/office/drawing/2014/chart" uri="{C3380CC4-5D6E-409C-BE32-E72D297353CC}">
                <c16:uniqueId val="{00000087-7239-4955-8020-458B90655789}"/>
              </c:ext>
            </c:extLst>
          </c:dPt>
          <c:dPt>
            <c:idx val="68"/>
            <c:bubble3D val="0"/>
            <c:spPr>
              <a:solidFill>
                <a:schemeClr val="accent3">
                  <a:lumMod val="80000"/>
                  <a:lumOff val="20000"/>
                </a:schemeClr>
              </a:solidFill>
              <a:ln w="19050">
                <a:noFill/>
              </a:ln>
              <a:effectLst/>
            </c:spPr>
            <c:extLst>
              <c:ext xmlns:c16="http://schemas.microsoft.com/office/drawing/2014/chart" uri="{C3380CC4-5D6E-409C-BE32-E72D297353CC}">
                <c16:uniqueId val="{00000089-7239-4955-8020-458B90655789}"/>
              </c:ext>
            </c:extLst>
          </c:dPt>
          <c:dPt>
            <c:idx val="69"/>
            <c:bubble3D val="0"/>
            <c:spPr>
              <a:solidFill>
                <a:schemeClr val="accent4">
                  <a:lumMod val="80000"/>
                  <a:lumOff val="20000"/>
                </a:schemeClr>
              </a:solidFill>
              <a:ln w="19050">
                <a:noFill/>
              </a:ln>
              <a:effectLst/>
            </c:spPr>
            <c:extLst>
              <c:ext xmlns:c16="http://schemas.microsoft.com/office/drawing/2014/chart" uri="{C3380CC4-5D6E-409C-BE32-E72D297353CC}">
                <c16:uniqueId val="{0000008B-7239-4955-8020-458B90655789}"/>
              </c:ext>
            </c:extLst>
          </c:dPt>
          <c:dPt>
            <c:idx val="70"/>
            <c:bubble3D val="0"/>
            <c:spPr>
              <a:solidFill>
                <a:schemeClr val="accent5">
                  <a:lumMod val="80000"/>
                  <a:lumOff val="20000"/>
                </a:schemeClr>
              </a:solidFill>
              <a:ln w="19050">
                <a:noFill/>
              </a:ln>
              <a:effectLst/>
            </c:spPr>
            <c:extLst>
              <c:ext xmlns:c16="http://schemas.microsoft.com/office/drawing/2014/chart" uri="{C3380CC4-5D6E-409C-BE32-E72D297353CC}">
                <c16:uniqueId val="{0000008D-7239-4955-8020-458B90655789}"/>
              </c:ext>
            </c:extLst>
          </c:dPt>
          <c:dPt>
            <c:idx val="71"/>
            <c:bubble3D val="0"/>
            <c:spPr>
              <a:solidFill>
                <a:schemeClr val="accent6">
                  <a:lumMod val="80000"/>
                  <a:lumOff val="20000"/>
                </a:schemeClr>
              </a:solidFill>
              <a:ln w="19050">
                <a:noFill/>
              </a:ln>
              <a:effectLst/>
            </c:spPr>
            <c:extLst>
              <c:ext xmlns:c16="http://schemas.microsoft.com/office/drawing/2014/chart" uri="{C3380CC4-5D6E-409C-BE32-E72D297353CC}">
                <c16:uniqueId val="{0000008F-7239-4955-8020-458B90655789}"/>
              </c:ext>
            </c:extLst>
          </c:dPt>
          <c:dPt>
            <c:idx val="72"/>
            <c:bubble3D val="0"/>
            <c:spPr>
              <a:solidFill>
                <a:schemeClr val="accent1">
                  <a:lumMod val="80000"/>
                </a:schemeClr>
              </a:solidFill>
              <a:ln w="19050">
                <a:noFill/>
              </a:ln>
              <a:effectLst/>
            </c:spPr>
            <c:extLst>
              <c:ext xmlns:c16="http://schemas.microsoft.com/office/drawing/2014/chart" uri="{C3380CC4-5D6E-409C-BE32-E72D297353CC}">
                <c16:uniqueId val="{00000091-7239-4955-8020-458B90655789}"/>
              </c:ext>
            </c:extLst>
          </c:dPt>
          <c:dPt>
            <c:idx val="73"/>
            <c:bubble3D val="0"/>
            <c:spPr>
              <a:solidFill>
                <a:schemeClr val="accent2">
                  <a:lumMod val="80000"/>
                </a:schemeClr>
              </a:solidFill>
              <a:ln w="19050">
                <a:noFill/>
              </a:ln>
              <a:effectLst/>
            </c:spPr>
            <c:extLst>
              <c:ext xmlns:c16="http://schemas.microsoft.com/office/drawing/2014/chart" uri="{C3380CC4-5D6E-409C-BE32-E72D297353CC}">
                <c16:uniqueId val="{00000093-7239-4955-8020-458B90655789}"/>
              </c:ext>
            </c:extLst>
          </c:dPt>
          <c:cat>
            <c:strRef>
              <c:f>'Summary and Analysis'!$B$100:$B$173</c:f>
              <c:strCache>
                <c:ptCount val="60"/>
                <c:pt idx="0">
                  <c:v>Algeria</c:v>
                </c:pt>
                <c:pt idx="1">
                  <c:v>Angola</c:v>
                </c:pt>
                <c:pt idx="2">
                  <c:v>Benin</c:v>
                </c:pt>
                <c:pt idx="3">
                  <c:v>Botswana</c:v>
                </c:pt>
                <c:pt idx="4">
                  <c:v>Burkina Faso</c:v>
                </c:pt>
                <c:pt idx="5">
                  <c:v>Burundi</c:v>
                </c:pt>
                <c:pt idx="6">
                  <c:v>Cameroon</c:v>
                </c:pt>
                <c:pt idx="7">
                  <c:v>Cape Verde</c:v>
                </c:pt>
                <c:pt idx="8">
                  <c:v>Canary Islands</c:v>
                </c:pt>
                <c:pt idx="9">
                  <c:v>Central African Republic</c:v>
                </c:pt>
                <c:pt idx="10">
                  <c:v>Chad</c:v>
                </c:pt>
                <c:pt idx="11">
                  <c:v>Comoros</c:v>
                </c:pt>
                <c:pt idx="12">
                  <c:v>Congo (Peoples Republic of)</c:v>
                </c:pt>
                <c:pt idx="13">
                  <c:v>Congo (Democratic Republic Of)</c:v>
                </c:pt>
                <c:pt idx="14">
                  <c:v>Djibouti</c:v>
                </c:pt>
                <c:pt idx="15">
                  <c:v>Egypt</c:v>
                </c:pt>
                <c:pt idx="16">
                  <c:v>Equatorial Guinea</c:v>
                </c:pt>
                <c:pt idx="17">
                  <c:v>Eritrea</c:v>
                </c:pt>
                <c:pt idx="18">
                  <c:v>Eswatini</c:v>
                </c:pt>
                <c:pt idx="19">
                  <c:v>Ethiopia</c:v>
                </c:pt>
                <c:pt idx="20">
                  <c:v>Gabon</c:v>
                </c:pt>
                <c:pt idx="21">
                  <c:v>Gambia</c:v>
                </c:pt>
                <c:pt idx="22">
                  <c:v>Ghana</c:v>
                </c:pt>
                <c:pt idx="23">
                  <c:v>Guinea</c:v>
                </c:pt>
                <c:pt idx="24">
                  <c:v>Guinea-Bissau</c:v>
                </c:pt>
                <c:pt idx="25">
                  <c:v>Ivory Coast</c:v>
                </c:pt>
                <c:pt idx="26">
                  <c:v>Kenya</c:v>
                </c:pt>
                <c:pt idx="27">
                  <c:v>Lesotho</c:v>
                </c:pt>
                <c:pt idx="28">
                  <c:v>Liberia</c:v>
                </c:pt>
                <c:pt idx="29">
                  <c:v>Libya</c:v>
                </c:pt>
                <c:pt idx="30">
                  <c:v>Madagascar</c:v>
                </c:pt>
                <c:pt idx="31">
                  <c:v>Malawi</c:v>
                </c:pt>
                <c:pt idx="32">
                  <c:v>Mali</c:v>
                </c:pt>
                <c:pt idx="33">
                  <c:v>Mauritania</c:v>
                </c:pt>
                <c:pt idx="34">
                  <c:v>Mauritius</c:v>
                </c:pt>
                <c:pt idx="35">
                  <c:v>Morocco</c:v>
                </c:pt>
                <c:pt idx="36">
                  <c:v>Mozambique</c:v>
                </c:pt>
                <c:pt idx="37">
                  <c:v>Namibia</c:v>
                </c:pt>
                <c:pt idx="38">
                  <c:v>Niger</c:v>
                </c:pt>
                <c:pt idx="39">
                  <c:v>Nigeria</c:v>
                </c:pt>
                <c:pt idx="40">
                  <c:v>Reunion</c:v>
                </c:pt>
                <c:pt idx="41">
                  <c:v>Republic of the Congo</c:v>
                </c:pt>
                <c:pt idx="42">
                  <c:v>Rwanda</c:v>
                </c:pt>
                <c:pt idx="43">
                  <c:v>Sao Tome and Principe</c:v>
                </c:pt>
                <c:pt idx="44">
                  <c:v>Senegal</c:v>
                </c:pt>
                <c:pt idx="45">
                  <c:v>Seychelles</c:v>
                </c:pt>
                <c:pt idx="46">
                  <c:v>Sierra Leone</c:v>
                </c:pt>
                <c:pt idx="47">
                  <c:v>Somalia</c:v>
                </c:pt>
                <c:pt idx="48">
                  <c:v>South Africa</c:v>
                </c:pt>
                <c:pt idx="49">
                  <c:v>South Sudan</c:v>
                </c:pt>
                <c:pt idx="50">
                  <c:v>Sudan</c:v>
                </c:pt>
                <c:pt idx="51">
                  <c:v>Swaziland</c:v>
                </c:pt>
                <c:pt idx="52">
                  <c:v>Tanzania</c:v>
                </c:pt>
                <c:pt idx="53">
                  <c:v>Togo</c:v>
                </c:pt>
                <c:pt idx="54">
                  <c:v>Tonga</c:v>
                </c:pt>
                <c:pt idx="55">
                  <c:v>Tunisia</c:v>
                </c:pt>
                <c:pt idx="56">
                  <c:v>Uganda</c:v>
                </c:pt>
                <c:pt idx="57">
                  <c:v>Western Sahara</c:v>
                </c:pt>
                <c:pt idx="58">
                  <c:v>Zambia</c:v>
                </c:pt>
                <c:pt idx="59">
                  <c:v>Zimbabwe</c:v>
                </c:pt>
              </c:strCache>
            </c:strRef>
          </c:cat>
          <c:val>
            <c:numRef>
              <c:f>'Summary and Analysis'!$D$100:$D$173</c:f>
              <c:numCache>
                <c:formatCode>0.00%</c:formatCode>
                <c:ptCount val="74"/>
                <c:pt idx="0">
                  <c:v>2.1610186486803063E-3</c:v>
                </c:pt>
                <c:pt idx="1">
                  <c:v>8.1239118571735641E-3</c:v>
                </c:pt>
                <c:pt idx="2">
                  <c:v>0</c:v>
                </c:pt>
                <c:pt idx="3">
                  <c:v>4.0980959375862304E-3</c:v>
                </c:pt>
                <c:pt idx="4">
                  <c:v>0</c:v>
                </c:pt>
                <c:pt idx="5">
                  <c:v>0</c:v>
                </c:pt>
                <c:pt idx="6">
                  <c:v>2.6507955258050849E-3</c:v>
                </c:pt>
                <c:pt idx="7">
                  <c:v>0</c:v>
                </c:pt>
                <c:pt idx="8">
                  <c:v>2.3874225782733738E-3</c:v>
                </c:pt>
                <c:pt idx="9">
                  <c:v>0</c:v>
                </c:pt>
                <c:pt idx="10">
                  <c:v>0</c:v>
                </c:pt>
                <c:pt idx="11">
                  <c:v>0</c:v>
                </c:pt>
                <c:pt idx="12">
                  <c:v>1.5112283561498324E-3</c:v>
                </c:pt>
                <c:pt idx="13">
                  <c:v>1.5112283561498324E-3</c:v>
                </c:pt>
                <c:pt idx="14">
                  <c:v>0</c:v>
                </c:pt>
                <c:pt idx="15">
                  <c:v>1.5745639246201971E-2</c:v>
                </c:pt>
                <c:pt idx="16">
                  <c:v>0</c:v>
                </c:pt>
                <c:pt idx="17">
                  <c:v>0</c:v>
                </c:pt>
                <c:pt idx="18">
                  <c:v>4.2395030629345902E-3</c:v>
                </c:pt>
                <c:pt idx="19">
                  <c:v>4.2857424819737816E-3</c:v>
                </c:pt>
                <c:pt idx="20">
                  <c:v>0</c:v>
                </c:pt>
                <c:pt idx="21">
                  <c:v>1.1317673722956749E-3</c:v>
                </c:pt>
                <c:pt idx="22">
                  <c:v>0.2640460905855726</c:v>
                </c:pt>
                <c:pt idx="23">
                  <c:v>0</c:v>
                </c:pt>
                <c:pt idx="24">
                  <c:v>0</c:v>
                </c:pt>
                <c:pt idx="25">
                  <c:v>0</c:v>
                </c:pt>
                <c:pt idx="26">
                  <c:v>2.7588688148702276E-2</c:v>
                </c:pt>
                <c:pt idx="27">
                  <c:v>0</c:v>
                </c:pt>
                <c:pt idx="28">
                  <c:v>1.2641870421551912E-3</c:v>
                </c:pt>
                <c:pt idx="29">
                  <c:v>1.8988299773186414E-2</c:v>
                </c:pt>
                <c:pt idx="30">
                  <c:v>0</c:v>
                </c:pt>
                <c:pt idx="31">
                  <c:v>7.4734303071020119E-3</c:v>
                </c:pt>
                <c:pt idx="32">
                  <c:v>0</c:v>
                </c:pt>
                <c:pt idx="33">
                  <c:v>1.0224122759997247E-3</c:v>
                </c:pt>
                <c:pt idx="34">
                  <c:v>0</c:v>
                </c:pt>
                <c:pt idx="35">
                  <c:v>0</c:v>
                </c:pt>
                <c:pt idx="36">
                  <c:v>2.1111641735751898E-3</c:v>
                </c:pt>
                <c:pt idx="37">
                  <c:v>9.6608657172765223E-3</c:v>
                </c:pt>
                <c:pt idx="38">
                  <c:v>0</c:v>
                </c:pt>
                <c:pt idx="39">
                  <c:v>0.51033414717114645</c:v>
                </c:pt>
                <c:pt idx="40">
                  <c:v>8.9095869479255737E-3</c:v>
                </c:pt>
                <c:pt idx="41">
                  <c:v>0</c:v>
                </c:pt>
                <c:pt idx="42">
                  <c:v>1.5449207853488697E-3</c:v>
                </c:pt>
                <c:pt idx="43">
                  <c:v>0</c:v>
                </c:pt>
                <c:pt idx="44">
                  <c:v>1.1145000023311681E-3</c:v>
                </c:pt>
                <c:pt idx="45">
                  <c:v>5.6834392148666438E-3</c:v>
                </c:pt>
                <c:pt idx="46">
                  <c:v>1.2265273294179671E-3</c:v>
                </c:pt>
                <c:pt idx="47">
                  <c:v>0</c:v>
                </c:pt>
                <c:pt idx="48">
                  <c:v>2.6785394377223822E-2</c:v>
                </c:pt>
                <c:pt idx="49">
                  <c:v>0</c:v>
                </c:pt>
                <c:pt idx="50">
                  <c:v>4.9077939391318215E-3</c:v>
                </c:pt>
                <c:pt idx="51">
                  <c:v>0</c:v>
                </c:pt>
                <c:pt idx="52">
                  <c:v>1.7380205201958519E-2</c:v>
                </c:pt>
                <c:pt idx="53">
                  <c:v>0</c:v>
                </c:pt>
                <c:pt idx="54">
                  <c:v>0</c:v>
                </c:pt>
                <c:pt idx="55">
                  <c:v>0</c:v>
                </c:pt>
                <c:pt idx="56">
                  <c:v>3.082681929492944E-2</c:v>
                </c:pt>
                <c:pt idx="57">
                  <c:v>0</c:v>
                </c:pt>
                <c:pt idx="58">
                  <c:v>3.6777744602209403E-3</c:v>
                </c:pt>
                <c:pt idx="59">
                  <c:v>7.6073998287046838E-3</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numCache>
            </c:numRef>
          </c:val>
          <c:extLst>
            <c:ext xmlns:c16="http://schemas.microsoft.com/office/drawing/2014/chart" uri="{C3380CC4-5D6E-409C-BE32-E72D297353CC}">
              <c16:uniqueId val="{00000000-A36E-4137-9186-31538F31D0D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'Summary and Analysis'!$C$178</c:f>
              <c:strCache>
                <c:ptCount val="1"/>
                <c:pt idx="0">
                  <c:v>Total Emissions - Asia (tCO2e)</c:v>
                </c:pt>
              </c:strCache>
            </c:strRef>
          </c:tx>
          <c:spPr>
            <a:solidFill>
              <a:schemeClr val="accent1"/>
            </a:solidFill>
            <a:ln>
              <a:noFill/>
            </a:ln>
            <a:effectLst/>
          </c:spPr>
          <c:invertIfNegative val="0"/>
          <c:cat>
            <c:strRef>
              <c:f>'Summary and Analysis'!$B$179:$B$243</c:f>
              <c:strCache>
                <c:ptCount val="50"/>
                <c:pt idx="0">
                  <c:v>Afghanistan</c:v>
                </c:pt>
                <c:pt idx="1">
                  <c:v>Bahrain</c:v>
                </c:pt>
                <c:pt idx="2">
                  <c:v>Bangladesh</c:v>
                </c:pt>
                <c:pt idx="3">
                  <c:v>Bhutan</c:v>
                </c:pt>
                <c:pt idx="4">
                  <c:v>Brunei</c:v>
                </c:pt>
                <c:pt idx="5">
                  <c:v>Cambodia</c:v>
                </c:pt>
                <c:pt idx="6">
                  <c:v>China</c:v>
                </c:pt>
                <c:pt idx="7">
                  <c:v>Cocos (Keeling) Islands</c:v>
                </c:pt>
                <c:pt idx="8">
                  <c:v>East Timor</c:v>
                </c:pt>
                <c:pt idx="9">
                  <c:v>Hong Kong</c:v>
                </c:pt>
                <c:pt idx="10">
                  <c:v>India</c:v>
                </c:pt>
                <c:pt idx="11">
                  <c:v>Indonesia</c:v>
                </c:pt>
                <c:pt idx="12">
                  <c:v>Iran</c:v>
                </c:pt>
                <c:pt idx="13">
                  <c:v>Iraq</c:v>
                </c:pt>
                <c:pt idx="14">
                  <c:v>Israel</c:v>
                </c:pt>
                <c:pt idx="15">
                  <c:v>Japan</c:v>
                </c:pt>
                <c:pt idx="16">
                  <c:v>Jordan</c:v>
                </c:pt>
                <c:pt idx="17">
                  <c:v>Kazakhstan</c:v>
                </c:pt>
                <c:pt idx="18">
                  <c:v>Kiribati</c:v>
                </c:pt>
                <c:pt idx="19">
                  <c:v>Kosovo</c:v>
                </c:pt>
                <c:pt idx="20">
                  <c:v>Kuwait</c:v>
                </c:pt>
                <c:pt idx="21">
                  <c:v>Kyrgyzstan</c:v>
                </c:pt>
                <c:pt idx="22">
                  <c:v>Laos</c:v>
                </c:pt>
                <c:pt idx="23">
                  <c:v>Lebanon</c:v>
                </c:pt>
                <c:pt idx="24">
                  <c:v>Macao</c:v>
                </c:pt>
                <c:pt idx="25">
                  <c:v>Malaysia</c:v>
                </c:pt>
                <c:pt idx="26">
                  <c:v>Maldives</c:v>
                </c:pt>
                <c:pt idx="27">
                  <c:v>Mongolia</c:v>
                </c:pt>
                <c:pt idx="28">
                  <c:v>Myanmar (Burma)</c:v>
                </c:pt>
                <c:pt idx="29">
                  <c:v>Nepal</c:v>
                </c:pt>
                <c:pt idx="30">
                  <c:v>North Korea</c:v>
                </c:pt>
                <c:pt idx="31">
                  <c:v>Oman</c:v>
                </c:pt>
                <c:pt idx="32">
                  <c:v>Pakistan</c:v>
                </c:pt>
                <c:pt idx="33">
                  <c:v>Occupied Palestinian Territories</c:v>
                </c:pt>
                <c:pt idx="34">
                  <c:v>Philippines</c:v>
                </c:pt>
                <c:pt idx="35">
                  <c:v>Qatar</c:v>
                </c:pt>
                <c:pt idx="36">
                  <c:v>Saudi Arabia</c:v>
                </c:pt>
                <c:pt idx="37">
                  <c:v>Singapore</c:v>
                </c:pt>
                <c:pt idx="38">
                  <c:v>South Korea</c:v>
                </c:pt>
                <c:pt idx="39">
                  <c:v>Sri Lanka</c:v>
                </c:pt>
                <c:pt idx="40">
                  <c:v>Syria</c:v>
                </c:pt>
                <c:pt idx="41">
                  <c:v>Taiwan</c:v>
                </c:pt>
                <c:pt idx="42">
                  <c:v>Tajikistan</c:v>
                </c:pt>
                <c:pt idx="43">
                  <c:v>Thailand</c:v>
                </c:pt>
                <c:pt idx="44">
                  <c:v>Turkey</c:v>
                </c:pt>
                <c:pt idx="45">
                  <c:v>Turkmenistan</c:v>
                </c:pt>
                <c:pt idx="46">
                  <c:v>United Arab Emirates</c:v>
                </c:pt>
                <c:pt idx="47">
                  <c:v>Uzbekistan</c:v>
                </c:pt>
                <c:pt idx="48">
                  <c:v>Vietnam</c:v>
                </c:pt>
                <c:pt idx="49">
                  <c:v>Yemen</c:v>
                </c:pt>
              </c:strCache>
            </c:strRef>
          </c:cat>
          <c:val>
            <c:numRef>
              <c:f>'Summary and Analysis'!$C$179:$C$243</c:f>
              <c:numCache>
                <c:formatCode>#,##0.00</c:formatCode>
                <c:ptCount val="65"/>
                <c:pt idx="0">
                  <c:v>7.9394647017932201</c:v>
                </c:pt>
                <c:pt idx="1">
                  <c:v>21.463743759579657</c:v>
                </c:pt>
                <c:pt idx="2">
                  <c:v>494.66287073361929</c:v>
                </c:pt>
                <c:pt idx="3">
                  <c:v>3.4124893029310739</c:v>
                </c:pt>
                <c:pt idx="4">
                  <c:v>19.454091730924294</c:v>
                </c:pt>
                <c:pt idx="5">
                  <c:v>4.3619512199310728</c:v>
                </c:pt>
                <c:pt idx="6">
                  <c:v>3588.6856221881762</c:v>
                </c:pt>
                <c:pt idx="7">
                  <c:v>0</c:v>
                </c:pt>
                <c:pt idx="8">
                  <c:v>0</c:v>
                </c:pt>
                <c:pt idx="9">
                  <c:v>210.43755030655367</c:v>
                </c:pt>
                <c:pt idx="10">
                  <c:v>2123.5815863820962</c:v>
                </c:pt>
                <c:pt idx="11">
                  <c:v>171.05396579365652</c:v>
                </c:pt>
                <c:pt idx="12">
                  <c:v>65.875048791863279</c:v>
                </c:pt>
                <c:pt idx="13">
                  <c:v>129.15016880551974</c:v>
                </c:pt>
                <c:pt idx="14">
                  <c:v>1.7995546765310733</c:v>
                </c:pt>
                <c:pt idx="15">
                  <c:v>92.816957506483618</c:v>
                </c:pt>
                <c:pt idx="16">
                  <c:v>36.244592878621468</c:v>
                </c:pt>
                <c:pt idx="17">
                  <c:v>65.598489837001139</c:v>
                </c:pt>
                <c:pt idx="18">
                  <c:v>0</c:v>
                </c:pt>
                <c:pt idx="19">
                  <c:v>0</c:v>
                </c:pt>
                <c:pt idx="20">
                  <c:v>112.86044586548473</c:v>
                </c:pt>
                <c:pt idx="21">
                  <c:v>0</c:v>
                </c:pt>
                <c:pt idx="22">
                  <c:v>4.1060905739310725</c:v>
                </c:pt>
                <c:pt idx="23">
                  <c:v>20.86403049517288</c:v>
                </c:pt>
                <c:pt idx="24">
                  <c:v>8.3936489002621464</c:v>
                </c:pt>
                <c:pt idx="25">
                  <c:v>356.93712181382375</c:v>
                </c:pt>
                <c:pt idx="26">
                  <c:v>15.055321737324293</c:v>
                </c:pt>
                <c:pt idx="27">
                  <c:v>0</c:v>
                </c:pt>
                <c:pt idx="28">
                  <c:v>15.873659575724293</c:v>
                </c:pt>
                <c:pt idx="29">
                  <c:v>16.530253969655366</c:v>
                </c:pt>
                <c:pt idx="30">
                  <c:v>0</c:v>
                </c:pt>
                <c:pt idx="31">
                  <c:v>86.160433085794338</c:v>
                </c:pt>
                <c:pt idx="32">
                  <c:v>122.36233477296723</c:v>
                </c:pt>
                <c:pt idx="33">
                  <c:v>1.7995546765310733</c:v>
                </c:pt>
                <c:pt idx="34">
                  <c:v>14.020807601793219</c:v>
                </c:pt>
                <c:pt idx="35">
                  <c:v>33.784239635035028</c:v>
                </c:pt>
                <c:pt idx="36">
                  <c:v>173.36137279089942</c:v>
                </c:pt>
                <c:pt idx="37">
                  <c:v>155.15339181972541</c:v>
                </c:pt>
                <c:pt idx="38">
                  <c:v>62.409946050097176</c:v>
                </c:pt>
                <c:pt idx="39">
                  <c:v>181.34265651476042</c:v>
                </c:pt>
                <c:pt idx="40">
                  <c:v>7.0848283757242925</c:v>
                </c:pt>
                <c:pt idx="41">
                  <c:v>29.952899297517515</c:v>
                </c:pt>
                <c:pt idx="42">
                  <c:v>0</c:v>
                </c:pt>
                <c:pt idx="43">
                  <c:v>289.03659186124406</c:v>
                </c:pt>
                <c:pt idx="44">
                  <c:v>46.433561851863274</c:v>
                </c:pt>
                <c:pt idx="45">
                  <c:v>2.2594754939310735</c:v>
                </c:pt>
                <c:pt idx="46">
                  <c:v>109.65151419903614</c:v>
                </c:pt>
                <c:pt idx="47">
                  <c:v>14.731098443586442</c:v>
                </c:pt>
                <c:pt idx="48">
                  <c:v>28.357730436917517</c:v>
                </c:pt>
                <c:pt idx="49">
                  <c:v>2.5932589739310732</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numCache>
            </c:numRef>
          </c:val>
          <c:extLst>
            <c:ext xmlns:c16="http://schemas.microsoft.com/office/drawing/2014/chart" uri="{C3380CC4-5D6E-409C-BE32-E72D297353CC}">
              <c16:uniqueId val="{00000000-46B9-4790-A6AC-AA2D6DC8107E}"/>
            </c:ext>
          </c:extLst>
        </c:ser>
        <c:dLbls>
          <c:showLegendKey val="0"/>
          <c:showVal val="0"/>
          <c:showCatName val="0"/>
          <c:showSerName val="0"/>
          <c:showPercent val="0"/>
          <c:showBubbleSize val="0"/>
        </c:dLbls>
        <c:gapWidth val="219"/>
        <c:axId val="1389166912"/>
        <c:axId val="1389181888"/>
      </c:barChart>
      <c:catAx>
        <c:axId val="13891669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9181888"/>
        <c:crosses val="autoZero"/>
        <c:auto val="1"/>
        <c:lblAlgn val="ctr"/>
        <c:lblOffset val="100"/>
        <c:noMultiLvlLbl val="0"/>
      </c:catAx>
      <c:valAx>
        <c:axId val="1389181888"/>
        <c:scaling>
          <c:orientation val="minMax"/>
        </c:scaling>
        <c:delete val="0"/>
        <c:axPos val="t"/>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91669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 and Analysis'!$D$178</c:f>
              <c:strCache>
                <c:ptCount val="1"/>
                <c:pt idx="0">
                  <c:v>Percent of Asian Emissions </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E953-4C8A-AF0C-913483CA88DE}"/>
              </c:ext>
            </c:extLst>
          </c:dPt>
          <c:dPt>
            <c:idx val="1"/>
            <c:bubble3D val="0"/>
            <c:spPr>
              <a:solidFill>
                <a:schemeClr val="accent2"/>
              </a:solidFill>
              <a:ln w="19050">
                <a:noFill/>
              </a:ln>
              <a:effectLst/>
            </c:spPr>
            <c:extLst>
              <c:ext xmlns:c16="http://schemas.microsoft.com/office/drawing/2014/chart" uri="{C3380CC4-5D6E-409C-BE32-E72D297353CC}">
                <c16:uniqueId val="{00000003-E953-4C8A-AF0C-913483CA88DE}"/>
              </c:ext>
            </c:extLst>
          </c:dPt>
          <c:dPt>
            <c:idx val="2"/>
            <c:bubble3D val="0"/>
            <c:spPr>
              <a:solidFill>
                <a:schemeClr val="accent3"/>
              </a:solidFill>
              <a:ln w="19050">
                <a:noFill/>
              </a:ln>
              <a:effectLst/>
            </c:spPr>
            <c:extLst>
              <c:ext xmlns:c16="http://schemas.microsoft.com/office/drawing/2014/chart" uri="{C3380CC4-5D6E-409C-BE32-E72D297353CC}">
                <c16:uniqueId val="{00000005-E953-4C8A-AF0C-913483CA88DE}"/>
              </c:ext>
            </c:extLst>
          </c:dPt>
          <c:dPt>
            <c:idx val="3"/>
            <c:bubble3D val="0"/>
            <c:spPr>
              <a:solidFill>
                <a:schemeClr val="accent4"/>
              </a:solidFill>
              <a:ln w="19050">
                <a:noFill/>
              </a:ln>
              <a:effectLst/>
            </c:spPr>
            <c:extLst>
              <c:ext xmlns:c16="http://schemas.microsoft.com/office/drawing/2014/chart" uri="{C3380CC4-5D6E-409C-BE32-E72D297353CC}">
                <c16:uniqueId val="{00000007-E953-4C8A-AF0C-913483CA88DE}"/>
              </c:ext>
            </c:extLst>
          </c:dPt>
          <c:dPt>
            <c:idx val="4"/>
            <c:bubble3D val="0"/>
            <c:spPr>
              <a:solidFill>
                <a:schemeClr val="accent5"/>
              </a:solidFill>
              <a:ln w="19050">
                <a:noFill/>
              </a:ln>
              <a:effectLst/>
            </c:spPr>
            <c:extLst>
              <c:ext xmlns:c16="http://schemas.microsoft.com/office/drawing/2014/chart" uri="{C3380CC4-5D6E-409C-BE32-E72D297353CC}">
                <c16:uniqueId val="{00000009-E953-4C8A-AF0C-913483CA88DE}"/>
              </c:ext>
            </c:extLst>
          </c:dPt>
          <c:dPt>
            <c:idx val="5"/>
            <c:bubble3D val="0"/>
            <c:spPr>
              <a:solidFill>
                <a:schemeClr val="accent6"/>
              </a:solidFill>
              <a:ln w="19050">
                <a:noFill/>
              </a:ln>
              <a:effectLst/>
            </c:spPr>
            <c:extLst>
              <c:ext xmlns:c16="http://schemas.microsoft.com/office/drawing/2014/chart" uri="{C3380CC4-5D6E-409C-BE32-E72D297353CC}">
                <c16:uniqueId val="{0000000B-E953-4C8A-AF0C-913483CA88DE}"/>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E953-4C8A-AF0C-913483CA88DE}"/>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E953-4C8A-AF0C-913483CA88DE}"/>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E953-4C8A-AF0C-913483CA88DE}"/>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E953-4C8A-AF0C-913483CA88DE}"/>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E953-4C8A-AF0C-913483CA88DE}"/>
              </c:ext>
            </c:extLst>
          </c:dPt>
          <c:dPt>
            <c:idx val="11"/>
            <c:bubble3D val="0"/>
            <c:spPr>
              <a:solidFill>
                <a:schemeClr val="accent6">
                  <a:lumMod val="60000"/>
                </a:schemeClr>
              </a:solidFill>
              <a:ln w="19050">
                <a:noFill/>
              </a:ln>
              <a:effectLst/>
            </c:spPr>
            <c:extLst>
              <c:ext xmlns:c16="http://schemas.microsoft.com/office/drawing/2014/chart" uri="{C3380CC4-5D6E-409C-BE32-E72D297353CC}">
                <c16:uniqueId val="{00000017-E953-4C8A-AF0C-913483CA88DE}"/>
              </c:ext>
            </c:extLst>
          </c:dPt>
          <c:dPt>
            <c:idx val="12"/>
            <c:bubble3D val="0"/>
            <c:spPr>
              <a:solidFill>
                <a:schemeClr val="accent1">
                  <a:lumMod val="80000"/>
                  <a:lumOff val="20000"/>
                </a:schemeClr>
              </a:solidFill>
              <a:ln w="19050">
                <a:noFill/>
              </a:ln>
              <a:effectLst/>
            </c:spPr>
            <c:extLst>
              <c:ext xmlns:c16="http://schemas.microsoft.com/office/drawing/2014/chart" uri="{C3380CC4-5D6E-409C-BE32-E72D297353CC}">
                <c16:uniqueId val="{00000019-E953-4C8A-AF0C-913483CA88DE}"/>
              </c:ext>
            </c:extLst>
          </c:dPt>
          <c:dPt>
            <c:idx val="13"/>
            <c:bubble3D val="0"/>
            <c:spPr>
              <a:solidFill>
                <a:schemeClr val="accent2">
                  <a:lumMod val="80000"/>
                  <a:lumOff val="20000"/>
                </a:schemeClr>
              </a:solidFill>
              <a:ln w="19050">
                <a:noFill/>
              </a:ln>
              <a:effectLst/>
            </c:spPr>
            <c:extLst>
              <c:ext xmlns:c16="http://schemas.microsoft.com/office/drawing/2014/chart" uri="{C3380CC4-5D6E-409C-BE32-E72D297353CC}">
                <c16:uniqueId val="{0000001B-E953-4C8A-AF0C-913483CA88DE}"/>
              </c:ext>
            </c:extLst>
          </c:dPt>
          <c:dPt>
            <c:idx val="14"/>
            <c:bubble3D val="0"/>
            <c:spPr>
              <a:solidFill>
                <a:schemeClr val="accent3">
                  <a:lumMod val="80000"/>
                  <a:lumOff val="20000"/>
                </a:schemeClr>
              </a:solidFill>
              <a:ln w="19050">
                <a:noFill/>
              </a:ln>
              <a:effectLst/>
            </c:spPr>
            <c:extLst>
              <c:ext xmlns:c16="http://schemas.microsoft.com/office/drawing/2014/chart" uri="{C3380CC4-5D6E-409C-BE32-E72D297353CC}">
                <c16:uniqueId val="{0000001D-E953-4C8A-AF0C-913483CA88DE}"/>
              </c:ext>
            </c:extLst>
          </c:dPt>
          <c:dPt>
            <c:idx val="15"/>
            <c:bubble3D val="0"/>
            <c:spPr>
              <a:solidFill>
                <a:schemeClr val="accent4">
                  <a:lumMod val="80000"/>
                  <a:lumOff val="20000"/>
                </a:schemeClr>
              </a:solidFill>
              <a:ln w="19050">
                <a:noFill/>
              </a:ln>
              <a:effectLst/>
            </c:spPr>
            <c:extLst>
              <c:ext xmlns:c16="http://schemas.microsoft.com/office/drawing/2014/chart" uri="{C3380CC4-5D6E-409C-BE32-E72D297353CC}">
                <c16:uniqueId val="{0000001F-E953-4C8A-AF0C-913483CA88DE}"/>
              </c:ext>
            </c:extLst>
          </c:dPt>
          <c:dPt>
            <c:idx val="16"/>
            <c:bubble3D val="0"/>
            <c:spPr>
              <a:solidFill>
                <a:schemeClr val="accent5">
                  <a:lumMod val="80000"/>
                  <a:lumOff val="20000"/>
                </a:schemeClr>
              </a:solidFill>
              <a:ln w="19050">
                <a:noFill/>
              </a:ln>
              <a:effectLst/>
            </c:spPr>
            <c:extLst>
              <c:ext xmlns:c16="http://schemas.microsoft.com/office/drawing/2014/chart" uri="{C3380CC4-5D6E-409C-BE32-E72D297353CC}">
                <c16:uniqueId val="{00000021-E953-4C8A-AF0C-913483CA88DE}"/>
              </c:ext>
            </c:extLst>
          </c:dPt>
          <c:dPt>
            <c:idx val="17"/>
            <c:bubble3D val="0"/>
            <c:spPr>
              <a:solidFill>
                <a:schemeClr val="accent6">
                  <a:lumMod val="80000"/>
                  <a:lumOff val="20000"/>
                </a:schemeClr>
              </a:solidFill>
              <a:ln w="19050">
                <a:noFill/>
              </a:ln>
              <a:effectLst/>
            </c:spPr>
            <c:extLst>
              <c:ext xmlns:c16="http://schemas.microsoft.com/office/drawing/2014/chart" uri="{C3380CC4-5D6E-409C-BE32-E72D297353CC}">
                <c16:uniqueId val="{00000023-E953-4C8A-AF0C-913483CA88DE}"/>
              </c:ext>
            </c:extLst>
          </c:dPt>
          <c:dPt>
            <c:idx val="18"/>
            <c:bubble3D val="0"/>
            <c:spPr>
              <a:solidFill>
                <a:schemeClr val="accent1">
                  <a:lumMod val="80000"/>
                </a:schemeClr>
              </a:solidFill>
              <a:ln w="19050">
                <a:noFill/>
              </a:ln>
              <a:effectLst/>
            </c:spPr>
            <c:extLst>
              <c:ext xmlns:c16="http://schemas.microsoft.com/office/drawing/2014/chart" uri="{C3380CC4-5D6E-409C-BE32-E72D297353CC}">
                <c16:uniqueId val="{00000025-E953-4C8A-AF0C-913483CA88DE}"/>
              </c:ext>
            </c:extLst>
          </c:dPt>
          <c:dPt>
            <c:idx val="19"/>
            <c:bubble3D val="0"/>
            <c:spPr>
              <a:solidFill>
                <a:schemeClr val="accent2">
                  <a:lumMod val="80000"/>
                </a:schemeClr>
              </a:solidFill>
              <a:ln w="19050">
                <a:noFill/>
              </a:ln>
              <a:effectLst/>
            </c:spPr>
            <c:extLst>
              <c:ext xmlns:c16="http://schemas.microsoft.com/office/drawing/2014/chart" uri="{C3380CC4-5D6E-409C-BE32-E72D297353CC}">
                <c16:uniqueId val="{00000027-E953-4C8A-AF0C-913483CA88DE}"/>
              </c:ext>
            </c:extLst>
          </c:dPt>
          <c:dPt>
            <c:idx val="20"/>
            <c:bubble3D val="0"/>
            <c:spPr>
              <a:solidFill>
                <a:schemeClr val="accent3">
                  <a:lumMod val="80000"/>
                </a:schemeClr>
              </a:solidFill>
              <a:ln w="19050">
                <a:noFill/>
              </a:ln>
              <a:effectLst/>
            </c:spPr>
            <c:extLst>
              <c:ext xmlns:c16="http://schemas.microsoft.com/office/drawing/2014/chart" uri="{C3380CC4-5D6E-409C-BE32-E72D297353CC}">
                <c16:uniqueId val="{00000029-E953-4C8A-AF0C-913483CA88DE}"/>
              </c:ext>
            </c:extLst>
          </c:dPt>
          <c:dPt>
            <c:idx val="21"/>
            <c:bubble3D val="0"/>
            <c:spPr>
              <a:solidFill>
                <a:schemeClr val="accent4">
                  <a:lumMod val="80000"/>
                </a:schemeClr>
              </a:solidFill>
              <a:ln w="19050">
                <a:noFill/>
              </a:ln>
              <a:effectLst/>
            </c:spPr>
            <c:extLst>
              <c:ext xmlns:c16="http://schemas.microsoft.com/office/drawing/2014/chart" uri="{C3380CC4-5D6E-409C-BE32-E72D297353CC}">
                <c16:uniqueId val="{0000002B-E953-4C8A-AF0C-913483CA88DE}"/>
              </c:ext>
            </c:extLst>
          </c:dPt>
          <c:dPt>
            <c:idx val="22"/>
            <c:bubble3D val="0"/>
            <c:spPr>
              <a:solidFill>
                <a:schemeClr val="accent5">
                  <a:lumMod val="80000"/>
                </a:schemeClr>
              </a:solidFill>
              <a:ln w="19050">
                <a:noFill/>
              </a:ln>
              <a:effectLst/>
            </c:spPr>
            <c:extLst>
              <c:ext xmlns:c16="http://schemas.microsoft.com/office/drawing/2014/chart" uri="{C3380CC4-5D6E-409C-BE32-E72D297353CC}">
                <c16:uniqueId val="{0000002D-E953-4C8A-AF0C-913483CA88DE}"/>
              </c:ext>
            </c:extLst>
          </c:dPt>
          <c:dPt>
            <c:idx val="23"/>
            <c:bubble3D val="0"/>
            <c:spPr>
              <a:solidFill>
                <a:schemeClr val="accent6">
                  <a:lumMod val="80000"/>
                </a:schemeClr>
              </a:solidFill>
              <a:ln w="19050">
                <a:noFill/>
              </a:ln>
              <a:effectLst/>
            </c:spPr>
            <c:extLst>
              <c:ext xmlns:c16="http://schemas.microsoft.com/office/drawing/2014/chart" uri="{C3380CC4-5D6E-409C-BE32-E72D297353CC}">
                <c16:uniqueId val="{0000002F-E953-4C8A-AF0C-913483CA88DE}"/>
              </c:ext>
            </c:extLst>
          </c:dPt>
          <c:dPt>
            <c:idx val="24"/>
            <c:bubble3D val="0"/>
            <c:spPr>
              <a:solidFill>
                <a:schemeClr val="accent1">
                  <a:lumMod val="60000"/>
                  <a:lumOff val="40000"/>
                </a:schemeClr>
              </a:solidFill>
              <a:ln w="19050">
                <a:noFill/>
              </a:ln>
              <a:effectLst/>
            </c:spPr>
            <c:extLst>
              <c:ext xmlns:c16="http://schemas.microsoft.com/office/drawing/2014/chart" uri="{C3380CC4-5D6E-409C-BE32-E72D297353CC}">
                <c16:uniqueId val="{00000031-E953-4C8A-AF0C-913483CA88DE}"/>
              </c:ext>
            </c:extLst>
          </c:dPt>
          <c:dPt>
            <c:idx val="25"/>
            <c:bubble3D val="0"/>
            <c:spPr>
              <a:solidFill>
                <a:schemeClr val="accent2">
                  <a:lumMod val="60000"/>
                  <a:lumOff val="40000"/>
                </a:schemeClr>
              </a:solidFill>
              <a:ln w="19050">
                <a:noFill/>
              </a:ln>
              <a:effectLst/>
            </c:spPr>
            <c:extLst>
              <c:ext xmlns:c16="http://schemas.microsoft.com/office/drawing/2014/chart" uri="{C3380CC4-5D6E-409C-BE32-E72D297353CC}">
                <c16:uniqueId val="{00000033-E953-4C8A-AF0C-913483CA88DE}"/>
              </c:ext>
            </c:extLst>
          </c:dPt>
          <c:dPt>
            <c:idx val="26"/>
            <c:bubble3D val="0"/>
            <c:spPr>
              <a:solidFill>
                <a:schemeClr val="accent3">
                  <a:lumMod val="60000"/>
                  <a:lumOff val="40000"/>
                </a:schemeClr>
              </a:solidFill>
              <a:ln w="19050">
                <a:noFill/>
              </a:ln>
              <a:effectLst/>
            </c:spPr>
            <c:extLst>
              <c:ext xmlns:c16="http://schemas.microsoft.com/office/drawing/2014/chart" uri="{C3380CC4-5D6E-409C-BE32-E72D297353CC}">
                <c16:uniqueId val="{00000035-E953-4C8A-AF0C-913483CA88DE}"/>
              </c:ext>
            </c:extLst>
          </c:dPt>
          <c:dPt>
            <c:idx val="27"/>
            <c:bubble3D val="0"/>
            <c:spPr>
              <a:solidFill>
                <a:schemeClr val="accent4">
                  <a:lumMod val="60000"/>
                  <a:lumOff val="40000"/>
                </a:schemeClr>
              </a:solidFill>
              <a:ln w="19050">
                <a:noFill/>
              </a:ln>
              <a:effectLst/>
            </c:spPr>
            <c:extLst>
              <c:ext xmlns:c16="http://schemas.microsoft.com/office/drawing/2014/chart" uri="{C3380CC4-5D6E-409C-BE32-E72D297353CC}">
                <c16:uniqueId val="{00000037-E953-4C8A-AF0C-913483CA88DE}"/>
              </c:ext>
            </c:extLst>
          </c:dPt>
          <c:dPt>
            <c:idx val="28"/>
            <c:bubble3D val="0"/>
            <c:spPr>
              <a:solidFill>
                <a:schemeClr val="accent5">
                  <a:lumMod val="60000"/>
                  <a:lumOff val="40000"/>
                </a:schemeClr>
              </a:solidFill>
              <a:ln w="19050">
                <a:noFill/>
              </a:ln>
              <a:effectLst/>
            </c:spPr>
            <c:extLst>
              <c:ext xmlns:c16="http://schemas.microsoft.com/office/drawing/2014/chart" uri="{C3380CC4-5D6E-409C-BE32-E72D297353CC}">
                <c16:uniqueId val="{00000039-E953-4C8A-AF0C-913483CA88DE}"/>
              </c:ext>
            </c:extLst>
          </c:dPt>
          <c:dPt>
            <c:idx val="29"/>
            <c:bubble3D val="0"/>
            <c:spPr>
              <a:solidFill>
                <a:schemeClr val="accent6">
                  <a:lumMod val="60000"/>
                  <a:lumOff val="40000"/>
                </a:schemeClr>
              </a:solidFill>
              <a:ln w="19050">
                <a:noFill/>
              </a:ln>
              <a:effectLst/>
            </c:spPr>
            <c:extLst>
              <c:ext xmlns:c16="http://schemas.microsoft.com/office/drawing/2014/chart" uri="{C3380CC4-5D6E-409C-BE32-E72D297353CC}">
                <c16:uniqueId val="{0000003B-E953-4C8A-AF0C-913483CA88DE}"/>
              </c:ext>
            </c:extLst>
          </c:dPt>
          <c:dPt>
            <c:idx val="30"/>
            <c:bubble3D val="0"/>
            <c:spPr>
              <a:solidFill>
                <a:schemeClr val="accent1">
                  <a:lumMod val="50000"/>
                </a:schemeClr>
              </a:solidFill>
              <a:ln w="19050">
                <a:noFill/>
              </a:ln>
              <a:effectLst/>
            </c:spPr>
            <c:extLst>
              <c:ext xmlns:c16="http://schemas.microsoft.com/office/drawing/2014/chart" uri="{C3380CC4-5D6E-409C-BE32-E72D297353CC}">
                <c16:uniqueId val="{0000003D-E953-4C8A-AF0C-913483CA88DE}"/>
              </c:ext>
            </c:extLst>
          </c:dPt>
          <c:dPt>
            <c:idx val="31"/>
            <c:bubble3D val="0"/>
            <c:spPr>
              <a:solidFill>
                <a:schemeClr val="accent2">
                  <a:lumMod val="50000"/>
                </a:schemeClr>
              </a:solidFill>
              <a:ln w="19050">
                <a:noFill/>
              </a:ln>
              <a:effectLst/>
            </c:spPr>
            <c:extLst>
              <c:ext xmlns:c16="http://schemas.microsoft.com/office/drawing/2014/chart" uri="{C3380CC4-5D6E-409C-BE32-E72D297353CC}">
                <c16:uniqueId val="{0000003F-E953-4C8A-AF0C-913483CA88DE}"/>
              </c:ext>
            </c:extLst>
          </c:dPt>
          <c:dPt>
            <c:idx val="32"/>
            <c:bubble3D val="0"/>
            <c:spPr>
              <a:solidFill>
                <a:schemeClr val="accent3">
                  <a:lumMod val="50000"/>
                </a:schemeClr>
              </a:solidFill>
              <a:ln w="19050">
                <a:noFill/>
              </a:ln>
              <a:effectLst/>
            </c:spPr>
            <c:extLst>
              <c:ext xmlns:c16="http://schemas.microsoft.com/office/drawing/2014/chart" uri="{C3380CC4-5D6E-409C-BE32-E72D297353CC}">
                <c16:uniqueId val="{00000041-E953-4C8A-AF0C-913483CA88DE}"/>
              </c:ext>
            </c:extLst>
          </c:dPt>
          <c:dPt>
            <c:idx val="33"/>
            <c:bubble3D val="0"/>
            <c:spPr>
              <a:solidFill>
                <a:schemeClr val="accent4">
                  <a:lumMod val="50000"/>
                </a:schemeClr>
              </a:solidFill>
              <a:ln w="19050">
                <a:noFill/>
              </a:ln>
              <a:effectLst/>
            </c:spPr>
            <c:extLst>
              <c:ext xmlns:c16="http://schemas.microsoft.com/office/drawing/2014/chart" uri="{C3380CC4-5D6E-409C-BE32-E72D297353CC}">
                <c16:uniqueId val="{00000043-E953-4C8A-AF0C-913483CA88DE}"/>
              </c:ext>
            </c:extLst>
          </c:dPt>
          <c:dPt>
            <c:idx val="34"/>
            <c:bubble3D val="0"/>
            <c:spPr>
              <a:solidFill>
                <a:schemeClr val="accent5">
                  <a:lumMod val="50000"/>
                </a:schemeClr>
              </a:solidFill>
              <a:ln w="19050">
                <a:noFill/>
              </a:ln>
              <a:effectLst/>
            </c:spPr>
            <c:extLst>
              <c:ext xmlns:c16="http://schemas.microsoft.com/office/drawing/2014/chart" uri="{C3380CC4-5D6E-409C-BE32-E72D297353CC}">
                <c16:uniqueId val="{00000045-E953-4C8A-AF0C-913483CA88DE}"/>
              </c:ext>
            </c:extLst>
          </c:dPt>
          <c:dPt>
            <c:idx val="35"/>
            <c:bubble3D val="0"/>
            <c:spPr>
              <a:solidFill>
                <a:schemeClr val="accent6">
                  <a:lumMod val="50000"/>
                </a:schemeClr>
              </a:solidFill>
              <a:ln w="19050">
                <a:noFill/>
              </a:ln>
              <a:effectLst/>
            </c:spPr>
            <c:extLst>
              <c:ext xmlns:c16="http://schemas.microsoft.com/office/drawing/2014/chart" uri="{C3380CC4-5D6E-409C-BE32-E72D297353CC}">
                <c16:uniqueId val="{00000047-E953-4C8A-AF0C-913483CA88DE}"/>
              </c:ext>
            </c:extLst>
          </c:dPt>
          <c:dPt>
            <c:idx val="36"/>
            <c:bubble3D val="0"/>
            <c:spPr>
              <a:solidFill>
                <a:schemeClr val="accent1">
                  <a:lumMod val="70000"/>
                  <a:lumOff val="30000"/>
                </a:schemeClr>
              </a:solidFill>
              <a:ln w="19050">
                <a:noFill/>
              </a:ln>
              <a:effectLst/>
            </c:spPr>
            <c:extLst>
              <c:ext xmlns:c16="http://schemas.microsoft.com/office/drawing/2014/chart" uri="{C3380CC4-5D6E-409C-BE32-E72D297353CC}">
                <c16:uniqueId val="{00000049-E953-4C8A-AF0C-913483CA88DE}"/>
              </c:ext>
            </c:extLst>
          </c:dPt>
          <c:dPt>
            <c:idx val="37"/>
            <c:bubble3D val="0"/>
            <c:spPr>
              <a:solidFill>
                <a:schemeClr val="accent2">
                  <a:lumMod val="70000"/>
                  <a:lumOff val="30000"/>
                </a:schemeClr>
              </a:solidFill>
              <a:ln w="19050">
                <a:noFill/>
              </a:ln>
              <a:effectLst/>
            </c:spPr>
            <c:extLst>
              <c:ext xmlns:c16="http://schemas.microsoft.com/office/drawing/2014/chart" uri="{C3380CC4-5D6E-409C-BE32-E72D297353CC}">
                <c16:uniqueId val="{0000004B-E953-4C8A-AF0C-913483CA88DE}"/>
              </c:ext>
            </c:extLst>
          </c:dPt>
          <c:dPt>
            <c:idx val="38"/>
            <c:bubble3D val="0"/>
            <c:spPr>
              <a:solidFill>
                <a:schemeClr val="accent3">
                  <a:lumMod val="70000"/>
                  <a:lumOff val="30000"/>
                </a:schemeClr>
              </a:solidFill>
              <a:ln w="19050">
                <a:noFill/>
              </a:ln>
              <a:effectLst/>
            </c:spPr>
            <c:extLst>
              <c:ext xmlns:c16="http://schemas.microsoft.com/office/drawing/2014/chart" uri="{C3380CC4-5D6E-409C-BE32-E72D297353CC}">
                <c16:uniqueId val="{0000004D-E953-4C8A-AF0C-913483CA88DE}"/>
              </c:ext>
            </c:extLst>
          </c:dPt>
          <c:dPt>
            <c:idx val="39"/>
            <c:bubble3D val="0"/>
            <c:spPr>
              <a:solidFill>
                <a:schemeClr val="accent4">
                  <a:lumMod val="70000"/>
                  <a:lumOff val="30000"/>
                </a:schemeClr>
              </a:solidFill>
              <a:ln w="19050">
                <a:noFill/>
              </a:ln>
              <a:effectLst/>
            </c:spPr>
            <c:extLst>
              <c:ext xmlns:c16="http://schemas.microsoft.com/office/drawing/2014/chart" uri="{C3380CC4-5D6E-409C-BE32-E72D297353CC}">
                <c16:uniqueId val="{0000004F-E953-4C8A-AF0C-913483CA88DE}"/>
              </c:ext>
            </c:extLst>
          </c:dPt>
          <c:dPt>
            <c:idx val="40"/>
            <c:bubble3D val="0"/>
            <c:spPr>
              <a:solidFill>
                <a:schemeClr val="accent5">
                  <a:lumMod val="70000"/>
                  <a:lumOff val="30000"/>
                </a:schemeClr>
              </a:solidFill>
              <a:ln w="19050">
                <a:noFill/>
              </a:ln>
              <a:effectLst/>
            </c:spPr>
            <c:extLst>
              <c:ext xmlns:c16="http://schemas.microsoft.com/office/drawing/2014/chart" uri="{C3380CC4-5D6E-409C-BE32-E72D297353CC}">
                <c16:uniqueId val="{00000051-E953-4C8A-AF0C-913483CA88DE}"/>
              </c:ext>
            </c:extLst>
          </c:dPt>
          <c:dPt>
            <c:idx val="41"/>
            <c:bubble3D val="0"/>
            <c:spPr>
              <a:solidFill>
                <a:schemeClr val="accent6">
                  <a:lumMod val="70000"/>
                  <a:lumOff val="30000"/>
                </a:schemeClr>
              </a:solidFill>
              <a:ln w="19050">
                <a:noFill/>
              </a:ln>
              <a:effectLst/>
            </c:spPr>
            <c:extLst>
              <c:ext xmlns:c16="http://schemas.microsoft.com/office/drawing/2014/chart" uri="{C3380CC4-5D6E-409C-BE32-E72D297353CC}">
                <c16:uniqueId val="{00000053-E953-4C8A-AF0C-913483CA88DE}"/>
              </c:ext>
            </c:extLst>
          </c:dPt>
          <c:dPt>
            <c:idx val="42"/>
            <c:bubble3D val="0"/>
            <c:spPr>
              <a:solidFill>
                <a:schemeClr val="accent1">
                  <a:lumMod val="70000"/>
                </a:schemeClr>
              </a:solidFill>
              <a:ln w="19050">
                <a:noFill/>
              </a:ln>
              <a:effectLst/>
            </c:spPr>
            <c:extLst>
              <c:ext xmlns:c16="http://schemas.microsoft.com/office/drawing/2014/chart" uri="{C3380CC4-5D6E-409C-BE32-E72D297353CC}">
                <c16:uniqueId val="{00000055-E953-4C8A-AF0C-913483CA88DE}"/>
              </c:ext>
            </c:extLst>
          </c:dPt>
          <c:dPt>
            <c:idx val="43"/>
            <c:bubble3D val="0"/>
            <c:spPr>
              <a:solidFill>
                <a:schemeClr val="accent2">
                  <a:lumMod val="70000"/>
                </a:schemeClr>
              </a:solidFill>
              <a:ln w="19050">
                <a:noFill/>
              </a:ln>
              <a:effectLst/>
            </c:spPr>
            <c:extLst>
              <c:ext xmlns:c16="http://schemas.microsoft.com/office/drawing/2014/chart" uri="{C3380CC4-5D6E-409C-BE32-E72D297353CC}">
                <c16:uniqueId val="{00000057-E953-4C8A-AF0C-913483CA88DE}"/>
              </c:ext>
            </c:extLst>
          </c:dPt>
          <c:dPt>
            <c:idx val="44"/>
            <c:bubble3D val="0"/>
            <c:spPr>
              <a:solidFill>
                <a:schemeClr val="accent3">
                  <a:lumMod val="70000"/>
                </a:schemeClr>
              </a:solidFill>
              <a:ln w="19050">
                <a:noFill/>
              </a:ln>
              <a:effectLst/>
            </c:spPr>
            <c:extLst>
              <c:ext xmlns:c16="http://schemas.microsoft.com/office/drawing/2014/chart" uri="{C3380CC4-5D6E-409C-BE32-E72D297353CC}">
                <c16:uniqueId val="{00000059-E953-4C8A-AF0C-913483CA88DE}"/>
              </c:ext>
            </c:extLst>
          </c:dPt>
          <c:dPt>
            <c:idx val="45"/>
            <c:bubble3D val="0"/>
            <c:spPr>
              <a:solidFill>
                <a:schemeClr val="accent4">
                  <a:lumMod val="70000"/>
                </a:schemeClr>
              </a:solidFill>
              <a:ln w="19050">
                <a:noFill/>
              </a:ln>
              <a:effectLst/>
            </c:spPr>
            <c:extLst>
              <c:ext xmlns:c16="http://schemas.microsoft.com/office/drawing/2014/chart" uri="{C3380CC4-5D6E-409C-BE32-E72D297353CC}">
                <c16:uniqueId val="{0000005B-E953-4C8A-AF0C-913483CA88DE}"/>
              </c:ext>
            </c:extLst>
          </c:dPt>
          <c:dPt>
            <c:idx val="46"/>
            <c:bubble3D val="0"/>
            <c:spPr>
              <a:solidFill>
                <a:schemeClr val="accent5">
                  <a:lumMod val="70000"/>
                </a:schemeClr>
              </a:solidFill>
              <a:ln w="19050">
                <a:noFill/>
              </a:ln>
              <a:effectLst/>
            </c:spPr>
            <c:extLst>
              <c:ext xmlns:c16="http://schemas.microsoft.com/office/drawing/2014/chart" uri="{C3380CC4-5D6E-409C-BE32-E72D297353CC}">
                <c16:uniqueId val="{0000005D-E953-4C8A-AF0C-913483CA88DE}"/>
              </c:ext>
            </c:extLst>
          </c:dPt>
          <c:dPt>
            <c:idx val="47"/>
            <c:bubble3D val="0"/>
            <c:spPr>
              <a:solidFill>
                <a:schemeClr val="accent6">
                  <a:lumMod val="70000"/>
                </a:schemeClr>
              </a:solidFill>
              <a:ln w="19050">
                <a:noFill/>
              </a:ln>
              <a:effectLst/>
            </c:spPr>
            <c:extLst>
              <c:ext xmlns:c16="http://schemas.microsoft.com/office/drawing/2014/chart" uri="{C3380CC4-5D6E-409C-BE32-E72D297353CC}">
                <c16:uniqueId val="{0000005F-E953-4C8A-AF0C-913483CA88DE}"/>
              </c:ext>
            </c:extLst>
          </c:dPt>
          <c:dPt>
            <c:idx val="48"/>
            <c:bubble3D val="0"/>
            <c:spPr>
              <a:solidFill>
                <a:schemeClr val="accent1">
                  <a:lumMod val="50000"/>
                  <a:lumOff val="50000"/>
                </a:schemeClr>
              </a:solidFill>
              <a:ln w="19050">
                <a:noFill/>
              </a:ln>
              <a:effectLst/>
            </c:spPr>
            <c:extLst>
              <c:ext xmlns:c16="http://schemas.microsoft.com/office/drawing/2014/chart" uri="{C3380CC4-5D6E-409C-BE32-E72D297353CC}">
                <c16:uniqueId val="{00000061-E953-4C8A-AF0C-913483CA88DE}"/>
              </c:ext>
            </c:extLst>
          </c:dPt>
          <c:dPt>
            <c:idx val="49"/>
            <c:bubble3D val="0"/>
            <c:spPr>
              <a:solidFill>
                <a:schemeClr val="accent2">
                  <a:lumMod val="50000"/>
                  <a:lumOff val="50000"/>
                </a:schemeClr>
              </a:solidFill>
              <a:ln w="19050">
                <a:noFill/>
              </a:ln>
              <a:effectLst/>
            </c:spPr>
            <c:extLst>
              <c:ext xmlns:c16="http://schemas.microsoft.com/office/drawing/2014/chart" uri="{C3380CC4-5D6E-409C-BE32-E72D297353CC}">
                <c16:uniqueId val="{00000063-E953-4C8A-AF0C-913483CA88DE}"/>
              </c:ext>
            </c:extLst>
          </c:dPt>
          <c:dPt>
            <c:idx val="50"/>
            <c:bubble3D val="0"/>
            <c:spPr>
              <a:solidFill>
                <a:schemeClr val="accent3">
                  <a:lumMod val="50000"/>
                  <a:lumOff val="50000"/>
                </a:schemeClr>
              </a:solidFill>
              <a:ln w="19050">
                <a:noFill/>
              </a:ln>
              <a:effectLst/>
            </c:spPr>
            <c:extLst>
              <c:ext xmlns:c16="http://schemas.microsoft.com/office/drawing/2014/chart" uri="{C3380CC4-5D6E-409C-BE32-E72D297353CC}">
                <c16:uniqueId val="{00000065-680A-4B38-A8E5-98A53F6C5E87}"/>
              </c:ext>
            </c:extLst>
          </c:dPt>
          <c:dPt>
            <c:idx val="51"/>
            <c:bubble3D val="0"/>
            <c:spPr>
              <a:solidFill>
                <a:schemeClr val="accent4">
                  <a:lumMod val="50000"/>
                  <a:lumOff val="50000"/>
                </a:schemeClr>
              </a:solidFill>
              <a:ln w="19050">
                <a:noFill/>
              </a:ln>
              <a:effectLst/>
            </c:spPr>
            <c:extLst>
              <c:ext xmlns:c16="http://schemas.microsoft.com/office/drawing/2014/chart" uri="{C3380CC4-5D6E-409C-BE32-E72D297353CC}">
                <c16:uniqueId val="{00000067-680A-4B38-A8E5-98A53F6C5E87}"/>
              </c:ext>
            </c:extLst>
          </c:dPt>
          <c:dPt>
            <c:idx val="52"/>
            <c:bubble3D val="0"/>
            <c:spPr>
              <a:solidFill>
                <a:schemeClr val="accent5">
                  <a:lumMod val="50000"/>
                  <a:lumOff val="50000"/>
                </a:schemeClr>
              </a:solidFill>
              <a:ln w="19050">
                <a:noFill/>
              </a:ln>
              <a:effectLst/>
            </c:spPr>
            <c:extLst>
              <c:ext xmlns:c16="http://schemas.microsoft.com/office/drawing/2014/chart" uri="{C3380CC4-5D6E-409C-BE32-E72D297353CC}">
                <c16:uniqueId val="{00000069-680A-4B38-A8E5-98A53F6C5E87}"/>
              </c:ext>
            </c:extLst>
          </c:dPt>
          <c:dPt>
            <c:idx val="53"/>
            <c:bubble3D val="0"/>
            <c:spPr>
              <a:solidFill>
                <a:schemeClr val="accent6">
                  <a:lumMod val="50000"/>
                  <a:lumOff val="50000"/>
                </a:schemeClr>
              </a:solidFill>
              <a:ln w="19050">
                <a:noFill/>
              </a:ln>
              <a:effectLst/>
            </c:spPr>
            <c:extLst>
              <c:ext xmlns:c16="http://schemas.microsoft.com/office/drawing/2014/chart" uri="{C3380CC4-5D6E-409C-BE32-E72D297353CC}">
                <c16:uniqueId val="{0000006B-680A-4B38-A8E5-98A53F6C5E87}"/>
              </c:ext>
            </c:extLst>
          </c:dPt>
          <c:dPt>
            <c:idx val="54"/>
            <c:bubble3D val="0"/>
            <c:spPr>
              <a:solidFill>
                <a:schemeClr val="accent1"/>
              </a:solidFill>
              <a:ln w="19050">
                <a:noFill/>
              </a:ln>
              <a:effectLst/>
            </c:spPr>
            <c:extLst>
              <c:ext xmlns:c16="http://schemas.microsoft.com/office/drawing/2014/chart" uri="{C3380CC4-5D6E-409C-BE32-E72D297353CC}">
                <c16:uniqueId val="{0000006D-680A-4B38-A8E5-98A53F6C5E87}"/>
              </c:ext>
            </c:extLst>
          </c:dPt>
          <c:dPt>
            <c:idx val="55"/>
            <c:bubble3D val="0"/>
            <c:spPr>
              <a:solidFill>
                <a:schemeClr val="accent2"/>
              </a:solidFill>
              <a:ln w="19050">
                <a:noFill/>
              </a:ln>
              <a:effectLst/>
            </c:spPr>
            <c:extLst>
              <c:ext xmlns:c16="http://schemas.microsoft.com/office/drawing/2014/chart" uri="{C3380CC4-5D6E-409C-BE32-E72D297353CC}">
                <c16:uniqueId val="{0000006F-680A-4B38-A8E5-98A53F6C5E87}"/>
              </c:ext>
            </c:extLst>
          </c:dPt>
          <c:dPt>
            <c:idx val="56"/>
            <c:bubble3D val="0"/>
            <c:spPr>
              <a:solidFill>
                <a:schemeClr val="accent3"/>
              </a:solidFill>
              <a:ln w="19050">
                <a:noFill/>
              </a:ln>
              <a:effectLst/>
            </c:spPr>
            <c:extLst>
              <c:ext xmlns:c16="http://schemas.microsoft.com/office/drawing/2014/chart" uri="{C3380CC4-5D6E-409C-BE32-E72D297353CC}">
                <c16:uniqueId val="{00000071-680A-4B38-A8E5-98A53F6C5E87}"/>
              </c:ext>
            </c:extLst>
          </c:dPt>
          <c:dPt>
            <c:idx val="57"/>
            <c:bubble3D val="0"/>
            <c:spPr>
              <a:solidFill>
                <a:schemeClr val="accent4"/>
              </a:solidFill>
              <a:ln w="19050">
                <a:noFill/>
              </a:ln>
              <a:effectLst/>
            </c:spPr>
            <c:extLst>
              <c:ext xmlns:c16="http://schemas.microsoft.com/office/drawing/2014/chart" uri="{C3380CC4-5D6E-409C-BE32-E72D297353CC}">
                <c16:uniqueId val="{00000073-680A-4B38-A8E5-98A53F6C5E87}"/>
              </c:ext>
            </c:extLst>
          </c:dPt>
          <c:dPt>
            <c:idx val="58"/>
            <c:bubble3D val="0"/>
            <c:spPr>
              <a:solidFill>
                <a:schemeClr val="accent5"/>
              </a:solidFill>
              <a:ln w="19050">
                <a:noFill/>
              </a:ln>
              <a:effectLst/>
            </c:spPr>
            <c:extLst>
              <c:ext xmlns:c16="http://schemas.microsoft.com/office/drawing/2014/chart" uri="{C3380CC4-5D6E-409C-BE32-E72D297353CC}">
                <c16:uniqueId val="{00000075-680A-4B38-A8E5-98A53F6C5E87}"/>
              </c:ext>
            </c:extLst>
          </c:dPt>
          <c:dPt>
            <c:idx val="59"/>
            <c:bubble3D val="0"/>
            <c:spPr>
              <a:solidFill>
                <a:schemeClr val="accent6"/>
              </a:solidFill>
              <a:ln w="19050">
                <a:noFill/>
              </a:ln>
              <a:effectLst/>
            </c:spPr>
            <c:extLst>
              <c:ext xmlns:c16="http://schemas.microsoft.com/office/drawing/2014/chart" uri="{C3380CC4-5D6E-409C-BE32-E72D297353CC}">
                <c16:uniqueId val="{00000077-680A-4B38-A8E5-98A53F6C5E87}"/>
              </c:ext>
            </c:extLst>
          </c:dPt>
          <c:dPt>
            <c:idx val="60"/>
            <c:bubble3D val="0"/>
            <c:spPr>
              <a:solidFill>
                <a:schemeClr val="accent1">
                  <a:lumMod val="60000"/>
                </a:schemeClr>
              </a:solidFill>
              <a:ln w="19050">
                <a:noFill/>
              </a:ln>
              <a:effectLst/>
            </c:spPr>
            <c:extLst>
              <c:ext xmlns:c16="http://schemas.microsoft.com/office/drawing/2014/chart" uri="{C3380CC4-5D6E-409C-BE32-E72D297353CC}">
                <c16:uniqueId val="{00000079-680A-4B38-A8E5-98A53F6C5E87}"/>
              </c:ext>
            </c:extLst>
          </c:dPt>
          <c:dPt>
            <c:idx val="61"/>
            <c:bubble3D val="0"/>
            <c:spPr>
              <a:solidFill>
                <a:schemeClr val="accent2">
                  <a:lumMod val="60000"/>
                </a:schemeClr>
              </a:solidFill>
              <a:ln w="19050">
                <a:noFill/>
              </a:ln>
              <a:effectLst/>
            </c:spPr>
            <c:extLst>
              <c:ext xmlns:c16="http://schemas.microsoft.com/office/drawing/2014/chart" uri="{C3380CC4-5D6E-409C-BE32-E72D297353CC}">
                <c16:uniqueId val="{0000007B-680A-4B38-A8E5-98A53F6C5E87}"/>
              </c:ext>
            </c:extLst>
          </c:dPt>
          <c:dPt>
            <c:idx val="62"/>
            <c:bubble3D val="0"/>
            <c:spPr>
              <a:solidFill>
                <a:schemeClr val="accent3">
                  <a:lumMod val="60000"/>
                </a:schemeClr>
              </a:solidFill>
              <a:ln w="19050">
                <a:noFill/>
              </a:ln>
              <a:effectLst/>
            </c:spPr>
            <c:extLst>
              <c:ext xmlns:c16="http://schemas.microsoft.com/office/drawing/2014/chart" uri="{C3380CC4-5D6E-409C-BE32-E72D297353CC}">
                <c16:uniqueId val="{0000007D-680A-4B38-A8E5-98A53F6C5E87}"/>
              </c:ext>
            </c:extLst>
          </c:dPt>
          <c:dPt>
            <c:idx val="63"/>
            <c:bubble3D val="0"/>
            <c:spPr>
              <a:solidFill>
                <a:schemeClr val="accent4">
                  <a:lumMod val="60000"/>
                </a:schemeClr>
              </a:solidFill>
              <a:ln w="19050">
                <a:noFill/>
              </a:ln>
              <a:effectLst/>
            </c:spPr>
            <c:extLst>
              <c:ext xmlns:c16="http://schemas.microsoft.com/office/drawing/2014/chart" uri="{C3380CC4-5D6E-409C-BE32-E72D297353CC}">
                <c16:uniqueId val="{0000007F-680A-4B38-A8E5-98A53F6C5E87}"/>
              </c:ext>
            </c:extLst>
          </c:dPt>
          <c:dPt>
            <c:idx val="64"/>
            <c:bubble3D val="0"/>
            <c:spPr>
              <a:solidFill>
                <a:schemeClr val="accent5">
                  <a:lumMod val="60000"/>
                </a:schemeClr>
              </a:solidFill>
              <a:ln w="19050">
                <a:noFill/>
              </a:ln>
              <a:effectLst/>
            </c:spPr>
            <c:extLst>
              <c:ext xmlns:c16="http://schemas.microsoft.com/office/drawing/2014/chart" uri="{C3380CC4-5D6E-409C-BE32-E72D297353CC}">
                <c16:uniqueId val="{00000081-680A-4B38-A8E5-98A53F6C5E87}"/>
              </c:ext>
            </c:extLst>
          </c:dPt>
          <c:cat>
            <c:strRef>
              <c:f>'Summary and Analysis'!$B$179:$B$243</c:f>
              <c:strCache>
                <c:ptCount val="50"/>
                <c:pt idx="0">
                  <c:v>Afghanistan</c:v>
                </c:pt>
                <c:pt idx="1">
                  <c:v>Bahrain</c:v>
                </c:pt>
                <c:pt idx="2">
                  <c:v>Bangladesh</c:v>
                </c:pt>
                <c:pt idx="3">
                  <c:v>Bhutan</c:v>
                </c:pt>
                <c:pt idx="4">
                  <c:v>Brunei</c:v>
                </c:pt>
                <c:pt idx="5">
                  <c:v>Cambodia</c:v>
                </c:pt>
                <c:pt idx="6">
                  <c:v>China</c:v>
                </c:pt>
                <c:pt idx="7">
                  <c:v>Cocos (Keeling) Islands</c:v>
                </c:pt>
                <c:pt idx="8">
                  <c:v>East Timor</c:v>
                </c:pt>
                <c:pt idx="9">
                  <c:v>Hong Kong</c:v>
                </c:pt>
                <c:pt idx="10">
                  <c:v>India</c:v>
                </c:pt>
                <c:pt idx="11">
                  <c:v>Indonesia</c:v>
                </c:pt>
                <c:pt idx="12">
                  <c:v>Iran</c:v>
                </c:pt>
                <c:pt idx="13">
                  <c:v>Iraq</c:v>
                </c:pt>
                <c:pt idx="14">
                  <c:v>Israel</c:v>
                </c:pt>
                <c:pt idx="15">
                  <c:v>Japan</c:v>
                </c:pt>
                <c:pt idx="16">
                  <c:v>Jordan</c:v>
                </c:pt>
                <c:pt idx="17">
                  <c:v>Kazakhstan</c:v>
                </c:pt>
                <c:pt idx="18">
                  <c:v>Kiribati</c:v>
                </c:pt>
                <c:pt idx="19">
                  <c:v>Kosovo</c:v>
                </c:pt>
                <c:pt idx="20">
                  <c:v>Kuwait</c:v>
                </c:pt>
                <c:pt idx="21">
                  <c:v>Kyrgyzstan</c:v>
                </c:pt>
                <c:pt idx="22">
                  <c:v>Laos</c:v>
                </c:pt>
                <c:pt idx="23">
                  <c:v>Lebanon</c:v>
                </c:pt>
                <c:pt idx="24">
                  <c:v>Macao</c:v>
                </c:pt>
                <c:pt idx="25">
                  <c:v>Malaysia</c:v>
                </c:pt>
                <c:pt idx="26">
                  <c:v>Maldives</c:v>
                </c:pt>
                <c:pt idx="27">
                  <c:v>Mongolia</c:v>
                </c:pt>
                <c:pt idx="28">
                  <c:v>Myanmar (Burma)</c:v>
                </c:pt>
                <c:pt idx="29">
                  <c:v>Nepal</c:v>
                </c:pt>
                <c:pt idx="30">
                  <c:v>North Korea</c:v>
                </c:pt>
                <c:pt idx="31">
                  <c:v>Oman</c:v>
                </c:pt>
                <c:pt idx="32">
                  <c:v>Pakistan</c:v>
                </c:pt>
                <c:pt idx="33">
                  <c:v>Occupied Palestinian Territories</c:v>
                </c:pt>
                <c:pt idx="34">
                  <c:v>Philippines</c:v>
                </c:pt>
                <c:pt idx="35">
                  <c:v>Qatar</c:v>
                </c:pt>
                <c:pt idx="36">
                  <c:v>Saudi Arabia</c:v>
                </c:pt>
                <c:pt idx="37">
                  <c:v>Singapore</c:v>
                </c:pt>
                <c:pt idx="38">
                  <c:v>South Korea</c:v>
                </c:pt>
                <c:pt idx="39">
                  <c:v>Sri Lanka</c:v>
                </c:pt>
                <c:pt idx="40">
                  <c:v>Syria</c:v>
                </c:pt>
                <c:pt idx="41">
                  <c:v>Taiwan</c:v>
                </c:pt>
                <c:pt idx="42">
                  <c:v>Tajikistan</c:v>
                </c:pt>
                <c:pt idx="43">
                  <c:v>Thailand</c:v>
                </c:pt>
                <c:pt idx="44">
                  <c:v>Turkey</c:v>
                </c:pt>
                <c:pt idx="45">
                  <c:v>Turkmenistan</c:v>
                </c:pt>
                <c:pt idx="46">
                  <c:v>United Arab Emirates</c:v>
                </c:pt>
                <c:pt idx="47">
                  <c:v>Uzbekistan</c:v>
                </c:pt>
                <c:pt idx="48">
                  <c:v>Vietnam</c:v>
                </c:pt>
                <c:pt idx="49">
                  <c:v>Yemen</c:v>
                </c:pt>
              </c:strCache>
            </c:strRef>
          </c:cat>
          <c:val>
            <c:numRef>
              <c:f>'Summary and Analysis'!$D$179:$D$243</c:f>
              <c:numCache>
                <c:formatCode>0.00%</c:formatCode>
                <c:ptCount val="65"/>
                <c:pt idx="0">
                  <c:v>8.8732357458161653E-4</c:v>
                </c:pt>
                <c:pt idx="1">
                  <c:v>2.3988123320647157E-3</c:v>
                </c:pt>
                <c:pt idx="2">
                  <c:v>5.5284083141401541E-2</c:v>
                </c:pt>
                <c:pt idx="3">
                  <c:v>3.8138367260634394E-4</c:v>
                </c:pt>
                <c:pt idx="4">
                  <c:v>2.1742113433697329E-3</c:v>
                </c:pt>
                <c:pt idx="5">
                  <c:v>4.8749661268041082E-4</c:v>
                </c:pt>
                <c:pt idx="6">
                  <c:v>0.40107557296784108</c:v>
                </c:pt>
                <c:pt idx="7">
                  <c:v>0</c:v>
                </c:pt>
                <c:pt idx="8">
                  <c:v>0</c:v>
                </c:pt>
                <c:pt idx="9">
                  <c:v>2.3518739156562492E-2</c:v>
                </c:pt>
                <c:pt idx="10">
                  <c:v>0.2373338852074838</c:v>
                </c:pt>
                <c:pt idx="11">
                  <c:v>1.9117185109483206E-2</c:v>
                </c:pt>
                <c:pt idx="12">
                  <c:v>7.3622701233916127E-3</c:v>
                </c:pt>
                <c:pt idx="13">
                  <c:v>1.4433969259470311E-2</c:v>
                </c:pt>
                <c:pt idx="14">
                  <c:v>2.0112027047289018E-4</c:v>
                </c:pt>
                <c:pt idx="15">
                  <c:v>1.0373328380418568E-2</c:v>
                </c:pt>
                <c:pt idx="16">
                  <c:v>4.0507367839358165E-3</c:v>
                </c:pt>
                <c:pt idx="17">
                  <c:v>7.3313615811122571E-3</c:v>
                </c:pt>
                <c:pt idx="18">
                  <c:v>0</c:v>
                </c:pt>
                <c:pt idx="19">
                  <c:v>0</c:v>
                </c:pt>
                <c:pt idx="20">
                  <c:v>1.2613411359032597E-2</c:v>
                </c:pt>
                <c:pt idx="21">
                  <c:v>0</c:v>
                </c:pt>
                <c:pt idx="22">
                  <c:v>4.5890133686134904E-4</c:v>
                </c:pt>
                <c:pt idx="23">
                  <c:v>2.3317876978501142E-3</c:v>
                </c:pt>
                <c:pt idx="24">
                  <c:v>9.3808371542749875E-4</c:v>
                </c:pt>
                <c:pt idx="25">
                  <c:v>3.9891697327803649E-2</c:v>
                </c:pt>
                <c:pt idx="26">
                  <c:v>1.6825998228094186E-3</c:v>
                </c:pt>
                <c:pt idx="27">
                  <c:v>0</c:v>
                </c:pt>
                <c:pt idx="28">
                  <c:v>1.7740581872279261E-3</c:v>
                </c:pt>
                <c:pt idx="29">
                  <c:v>1.8474399209538258E-3</c:v>
                </c:pt>
                <c:pt idx="30">
                  <c:v>0</c:v>
                </c:pt>
                <c:pt idx="31">
                  <c:v>9.629387665886292E-3</c:v>
                </c:pt>
                <c:pt idx="32">
                  <c:v>1.3675353233874673E-2</c:v>
                </c:pt>
                <c:pt idx="33">
                  <c:v>2.0112027047289018E-4</c:v>
                </c:pt>
                <c:pt idx="34">
                  <c:v>1.5669813503842796E-3</c:v>
                </c:pt>
                <c:pt idx="35">
                  <c:v>3.7757649165831588E-3</c:v>
                </c:pt>
                <c:pt idx="36">
                  <c:v>1.9375063530977513E-2</c:v>
                </c:pt>
                <c:pt idx="37">
                  <c:v>1.734011893860379E-2</c:v>
                </c:pt>
                <c:pt idx="38">
                  <c:v>6.9750063132228987E-3</c:v>
                </c:pt>
                <c:pt idx="39">
                  <c:v>2.0267060846867951E-2</c:v>
                </c:pt>
                <c:pt idx="40">
                  <c:v>7.9180845003631807E-4</c:v>
                </c:pt>
                <c:pt idx="41">
                  <c:v>3.3475699775771411E-3</c:v>
                </c:pt>
                <c:pt idx="42">
                  <c:v>0</c:v>
                </c:pt>
                <c:pt idx="43">
                  <c:v>3.2303057133975341E-2</c:v>
                </c:pt>
                <c:pt idx="44">
                  <c:v>5.1894675057433089E-3</c:v>
                </c:pt>
                <c:pt idx="45">
                  <c:v>2.5252154235305777E-4</c:v>
                </c:pt>
                <c:pt idx="46">
                  <c:v>1.2254777518615345E-2</c:v>
                </c:pt>
                <c:pt idx="47">
                  <c:v>1.6463642599890288E-3</c:v>
                </c:pt>
                <c:pt idx="48">
                  <c:v>3.169292097567273E-3</c:v>
                </c:pt>
                <c:pt idx="49">
                  <c:v>2.8982556242672809E-4</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numCache>
            </c:numRef>
          </c:val>
          <c:extLst>
            <c:ext xmlns:c16="http://schemas.microsoft.com/office/drawing/2014/chart" uri="{C3380CC4-5D6E-409C-BE32-E72D297353CC}">
              <c16:uniqueId val="{00000000-8C66-4ED6-B24F-5E928E3AD30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'Summary and Analysis'!$C$248</c:f>
              <c:strCache>
                <c:ptCount val="1"/>
                <c:pt idx="0">
                  <c:v>Total Emissions - Europe (tCO2e)</c:v>
                </c:pt>
              </c:strCache>
            </c:strRef>
          </c:tx>
          <c:spPr>
            <a:solidFill>
              <a:schemeClr val="accent1"/>
            </a:solidFill>
            <a:ln>
              <a:noFill/>
            </a:ln>
            <a:effectLst/>
          </c:spPr>
          <c:invertIfNegative val="0"/>
          <c:cat>
            <c:strRef>
              <c:f>'Summary and Analysis'!$B$249:$B$311</c:f>
              <c:strCache>
                <c:ptCount val="52"/>
                <c:pt idx="0">
                  <c:v>Aland islands</c:v>
                </c:pt>
                <c:pt idx="1">
                  <c:v>Albania</c:v>
                </c:pt>
                <c:pt idx="2">
                  <c:v>Andorra</c:v>
                </c:pt>
                <c:pt idx="3">
                  <c:v>Armenia</c:v>
                </c:pt>
                <c:pt idx="4">
                  <c:v>Austria</c:v>
                </c:pt>
                <c:pt idx="5">
                  <c:v>Azerbaijan</c:v>
                </c:pt>
                <c:pt idx="6">
                  <c:v>Belarus</c:v>
                </c:pt>
                <c:pt idx="7">
                  <c:v>Belgium</c:v>
                </c:pt>
                <c:pt idx="8">
                  <c:v>Bosnia and Herzegovina</c:v>
                </c:pt>
                <c:pt idx="9">
                  <c:v>Bulgaria</c:v>
                </c:pt>
                <c:pt idx="10">
                  <c:v>Croatia</c:v>
                </c:pt>
                <c:pt idx="11">
                  <c:v>Cyprus - EU</c:v>
                </c:pt>
                <c:pt idx="12">
                  <c:v>Cyprus - Non EU</c:v>
                </c:pt>
                <c:pt idx="13">
                  <c:v>Cyprus - Unspecified</c:v>
                </c:pt>
                <c:pt idx="14">
                  <c:v>Czech Republic</c:v>
                </c:pt>
                <c:pt idx="15">
                  <c:v>Denmark</c:v>
                </c:pt>
                <c:pt idx="16">
                  <c:v>Estonia</c:v>
                </c:pt>
                <c:pt idx="17">
                  <c:v>Faroe Islands</c:v>
                </c:pt>
                <c:pt idx="18">
                  <c:v>Finland</c:v>
                </c:pt>
                <c:pt idx="19">
                  <c:v>France</c:v>
                </c:pt>
                <c:pt idx="20">
                  <c:v>Georgia</c:v>
                </c:pt>
                <c:pt idx="21">
                  <c:v>Germany</c:v>
                </c:pt>
                <c:pt idx="22">
                  <c:v>Gibraltar</c:v>
                </c:pt>
                <c:pt idx="23">
                  <c:v>Greece</c:v>
                </c:pt>
                <c:pt idx="24">
                  <c:v>Hungary</c:v>
                </c:pt>
                <c:pt idx="25">
                  <c:v>Iceland</c:v>
                </c:pt>
                <c:pt idx="26">
                  <c:v>Ireland</c:v>
                </c:pt>
                <c:pt idx="27">
                  <c:v>Italy</c:v>
                </c:pt>
                <c:pt idx="28">
                  <c:v>Latvia</c:v>
                </c:pt>
                <c:pt idx="29">
                  <c:v>Liechtenstein</c:v>
                </c:pt>
                <c:pt idx="30">
                  <c:v>Lithuania</c:v>
                </c:pt>
                <c:pt idx="31">
                  <c:v>Luxembourg</c:v>
                </c:pt>
                <c:pt idx="32">
                  <c:v>North Macedonia</c:v>
                </c:pt>
                <c:pt idx="33">
                  <c:v>Malta</c:v>
                </c:pt>
                <c:pt idx="34">
                  <c:v>Moldova</c:v>
                </c:pt>
                <c:pt idx="35">
                  <c:v>Monaco</c:v>
                </c:pt>
                <c:pt idx="36">
                  <c:v>Montenegro</c:v>
                </c:pt>
                <c:pt idx="37">
                  <c:v>Netherlands</c:v>
                </c:pt>
                <c:pt idx="38">
                  <c:v>Norway</c:v>
                </c:pt>
                <c:pt idx="39">
                  <c:v>Poland</c:v>
                </c:pt>
                <c:pt idx="40">
                  <c:v>Portugal</c:v>
                </c:pt>
                <c:pt idx="41">
                  <c:v>Romania</c:v>
                </c:pt>
                <c:pt idx="42">
                  <c:v>Russia</c:v>
                </c:pt>
                <c:pt idx="43">
                  <c:v>San Marino</c:v>
                </c:pt>
                <c:pt idx="44">
                  <c:v>Serbia</c:v>
                </c:pt>
                <c:pt idx="45">
                  <c:v>Slovakia</c:v>
                </c:pt>
                <c:pt idx="46">
                  <c:v>Slovenia</c:v>
                </c:pt>
                <c:pt idx="47">
                  <c:v>Spain</c:v>
                </c:pt>
                <c:pt idx="48">
                  <c:v>Sweden</c:v>
                </c:pt>
                <c:pt idx="49">
                  <c:v>Switzerland</c:v>
                </c:pt>
                <c:pt idx="50">
                  <c:v>Ukraine</c:v>
                </c:pt>
                <c:pt idx="51">
                  <c:v>Vatican City</c:v>
                </c:pt>
              </c:strCache>
            </c:strRef>
          </c:cat>
          <c:val>
            <c:numRef>
              <c:f>'Summary and Analysis'!$C$249:$C$311</c:f>
              <c:numCache>
                <c:formatCode>#,##0.00</c:formatCode>
                <c:ptCount val="63"/>
                <c:pt idx="0">
                  <c:v>0</c:v>
                </c:pt>
                <c:pt idx="1">
                  <c:v>0</c:v>
                </c:pt>
                <c:pt idx="2">
                  <c:v>0</c:v>
                </c:pt>
                <c:pt idx="3">
                  <c:v>0</c:v>
                </c:pt>
                <c:pt idx="4">
                  <c:v>20.980238851807908</c:v>
                </c:pt>
                <c:pt idx="5">
                  <c:v>21.682209527172876</c:v>
                </c:pt>
                <c:pt idx="6">
                  <c:v>0</c:v>
                </c:pt>
                <c:pt idx="7">
                  <c:v>13.151749910070052</c:v>
                </c:pt>
                <c:pt idx="8">
                  <c:v>0.94790308913107335</c:v>
                </c:pt>
                <c:pt idx="9">
                  <c:v>57.876827930546874</c:v>
                </c:pt>
                <c:pt idx="10">
                  <c:v>5.0657775715864393</c:v>
                </c:pt>
                <c:pt idx="11">
                  <c:v>19.91353853490395</c:v>
                </c:pt>
                <c:pt idx="12">
                  <c:v>1.5318106565310732</c:v>
                </c:pt>
                <c:pt idx="13">
                  <c:v>0</c:v>
                </c:pt>
                <c:pt idx="14">
                  <c:v>21.254606332201124</c:v>
                </c:pt>
                <c:pt idx="15">
                  <c:v>28.194315477242935</c:v>
                </c:pt>
                <c:pt idx="16">
                  <c:v>8.0517522826485859</c:v>
                </c:pt>
                <c:pt idx="17">
                  <c:v>1.2925034186621465</c:v>
                </c:pt>
                <c:pt idx="18">
                  <c:v>86.992035684141229</c:v>
                </c:pt>
                <c:pt idx="19">
                  <c:v>59.592225229853085</c:v>
                </c:pt>
                <c:pt idx="20">
                  <c:v>1.649538705131073</c:v>
                </c:pt>
                <c:pt idx="21">
                  <c:v>139.22553462621465</c:v>
                </c:pt>
                <c:pt idx="22">
                  <c:v>0</c:v>
                </c:pt>
                <c:pt idx="23">
                  <c:v>55.359142448898297</c:v>
                </c:pt>
                <c:pt idx="24">
                  <c:v>21.24446385434576</c:v>
                </c:pt>
                <c:pt idx="25">
                  <c:v>0</c:v>
                </c:pt>
                <c:pt idx="26">
                  <c:v>35.417961079450841</c:v>
                </c:pt>
                <c:pt idx="27">
                  <c:v>87.996688413107336</c:v>
                </c:pt>
                <c:pt idx="28">
                  <c:v>7.747339565848586</c:v>
                </c:pt>
                <c:pt idx="29">
                  <c:v>0</c:v>
                </c:pt>
                <c:pt idx="30">
                  <c:v>10.839305830441806</c:v>
                </c:pt>
                <c:pt idx="31">
                  <c:v>9.8694738846903931</c:v>
                </c:pt>
                <c:pt idx="32">
                  <c:v>0</c:v>
                </c:pt>
                <c:pt idx="33">
                  <c:v>10.069353436779661</c:v>
                </c:pt>
                <c:pt idx="34">
                  <c:v>1.1701413427310732</c:v>
                </c:pt>
                <c:pt idx="35">
                  <c:v>0.73220060933107334</c:v>
                </c:pt>
                <c:pt idx="36">
                  <c:v>0.98905615393107316</c:v>
                </c:pt>
                <c:pt idx="37">
                  <c:v>21.581115026898296</c:v>
                </c:pt>
                <c:pt idx="38">
                  <c:v>28.218534475449712</c:v>
                </c:pt>
                <c:pt idx="39">
                  <c:v>71.729690448416932</c:v>
                </c:pt>
                <c:pt idx="40">
                  <c:v>10.416956593241807</c:v>
                </c:pt>
                <c:pt idx="41">
                  <c:v>36.91142775972542</c:v>
                </c:pt>
                <c:pt idx="42">
                  <c:v>12.739676139310733</c:v>
                </c:pt>
                <c:pt idx="43">
                  <c:v>0</c:v>
                </c:pt>
                <c:pt idx="44">
                  <c:v>1.9554364278621466</c:v>
                </c:pt>
                <c:pt idx="45">
                  <c:v>22.931637510070054</c:v>
                </c:pt>
                <c:pt idx="46">
                  <c:v>9.4942897671728783</c:v>
                </c:pt>
                <c:pt idx="47">
                  <c:v>106.80818466497061</c:v>
                </c:pt>
                <c:pt idx="48">
                  <c:v>64.191393236968352</c:v>
                </c:pt>
                <c:pt idx="49">
                  <c:v>26.609388705105079</c:v>
                </c:pt>
                <c:pt idx="50">
                  <c:v>14.745314141103952</c:v>
                </c:pt>
                <c:pt idx="51">
                  <c:v>0</c:v>
                </c:pt>
                <c:pt idx="52">
                  <c:v>0</c:v>
                </c:pt>
                <c:pt idx="53">
                  <c:v>0</c:v>
                </c:pt>
                <c:pt idx="54">
                  <c:v>0</c:v>
                </c:pt>
                <c:pt idx="55">
                  <c:v>0</c:v>
                </c:pt>
                <c:pt idx="56">
                  <c:v>0</c:v>
                </c:pt>
                <c:pt idx="57">
                  <c:v>0</c:v>
                </c:pt>
                <c:pt idx="58">
                  <c:v>0</c:v>
                </c:pt>
                <c:pt idx="59">
                  <c:v>0</c:v>
                </c:pt>
                <c:pt idx="60">
                  <c:v>0</c:v>
                </c:pt>
                <c:pt idx="61">
                  <c:v>0</c:v>
                </c:pt>
                <c:pt idx="62">
                  <c:v>0</c:v>
                </c:pt>
              </c:numCache>
            </c:numRef>
          </c:val>
          <c:extLst>
            <c:ext xmlns:c16="http://schemas.microsoft.com/office/drawing/2014/chart" uri="{C3380CC4-5D6E-409C-BE32-E72D297353CC}">
              <c16:uniqueId val="{00000000-C7C0-4E31-B14C-D6C3341AD41A}"/>
            </c:ext>
          </c:extLst>
        </c:ser>
        <c:dLbls>
          <c:showLegendKey val="0"/>
          <c:showVal val="0"/>
          <c:showCatName val="0"/>
          <c:showSerName val="0"/>
          <c:showPercent val="0"/>
          <c:showBubbleSize val="0"/>
        </c:dLbls>
        <c:gapWidth val="219"/>
        <c:axId val="1566068496"/>
        <c:axId val="1566068912"/>
      </c:barChart>
      <c:catAx>
        <c:axId val="15660684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6068912"/>
        <c:crosses val="autoZero"/>
        <c:auto val="1"/>
        <c:lblAlgn val="ctr"/>
        <c:lblOffset val="100"/>
        <c:noMultiLvlLbl val="0"/>
      </c:catAx>
      <c:valAx>
        <c:axId val="1566068912"/>
        <c:scaling>
          <c:orientation val="minMax"/>
        </c:scaling>
        <c:delete val="0"/>
        <c:axPos val="t"/>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60684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 and Analysis'!$D$248</c:f>
              <c:strCache>
                <c:ptCount val="1"/>
                <c:pt idx="0">
                  <c:v>Percent of European Emissions </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2E32-42FD-921A-826FE4C60078}"/>
              </c:ext>
            </c:extLst>
          </c:dPt>
          <c:dPt>
            <c:idx val="1"/>
            <c:bubble3D val="0"/>
            <c:spPr>
              <a:solidFill>
                <a:schemeClr val="accent2"/>
              </a:solidFill>
              <a:ln w="19050">
                <a:noFill/>
              </a:ln>
              <a:effectLst/>
            </c:spPr>
            <c:extLst>
              <c:ext xmlns:c16="http://schemas.microsoft.com/office/drawing/2014/chart" uri="{C3380CC4-5D6E-409C-BE32-E72D297353CC}">
                <c16:uniqueId val="{00000003-2E32-42FD-921A-826FE4C60078}"/>
              </c:ext>
            </c:extLst>
          </c:dPt>
          <c:dPt>
            <c:idx val="2"/>
            <c:bubble3D val="0"/>
            <c:spPr>
              <a:solidFill>
                <a:schemeClr val="accent3"/>
              </a:solidFill>
              <a:ln w="19050">
                <a:noFill/>
              </a:ln>
              <a:effectLst/>
            </c:spPr>
            <c:extLst>
              <c:ext xmlns:c16="http://schemas.microsoft.com/office/drawing/2014/chart" uri="{C3380CC4-5D6E-409C-BE32-E72D297353CC}">
                <c16:uniqueId val="{00000005-2E32-42FD-921A-826FE4C60078}"/>
              </c:ext>
            </c:extLst>
          </c:dPt>
          <c:dPt>
            <c:idx val="3"/>
            <c:bubble3D val="0"/>
            <c:spPr>
              <a:solidFill>
                <a:schemeClr val="accent4"/>
              </a:solidFill>
              <a:ln w="19050">
                <a:noFill/>
              </a:ln>
              <a:effectLst/>
            </c:spPr>
            <c:extLst>
              <c:ext xmlns:c16="http://schemas.microsoft.com/office/drawing/2014/chart" uri="{C3380CC4-5D6E-409C-BE32-E72D297353CC}">
                <c16:uniqueId val="{00000007-2E32-42FD-921A-826FE4C60078}"/>
              </c:ext>
            </c:extLst>
          </c:dPt>
          <c:dPt>
            <c:idx val="4"/>
            <c:bubble3D val="0"/>
            <c:spPr>
              <a:solidFill>
                <a:schemeClr val="accent5"/>
              </a:solidFill>
              <a:ln w="19050">
                <a:noFill/>
              </a:ln>
              <a:effectLst/>
            </c:spPr>
            <c:extLst>
              <c:ext xmlns:c16="http://schemas.microsoft.com/office/drawing/2014/chart" uri="{C3380CC4-5D6E-409C-BE32-E72D297353CC}">
                <c16:uniqueId val="{00000009-2E32-42FD-921A-826FE4C60078}"/>
              </c:ext>
            </c:extLst>
          </c:dPt>
          <c:dPt>
            <c:idx val="5"/>
            <c:bubble3D val="0"/>
            <c:spPr>
              <a:solidFill>
                <a:schemeClr val="accent6"/>
              </a:solidFill>
              <a:ln w="19050">
                <a:noFill/>
              </a:ln>
              <a:effectLst/>
            </c:spPr>
            <c:extLst>
              <c:ext xmlns:c16="http://schemas.microsoft.com/office/drawing/2014/chart" uri="{C3380CC4-5D6E-409C-BE32-E72D297353CC}">
                <c16:uniqueId val="{0000000B-2E32-42FD-921A-826FE4C60078}"/>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2E32-42FD-921A-826FE4C60078}"/>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2E32-42FD-921A-826FE4C60078}"/>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2E32-42FD-921A-826FE4C60078}"/>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2E32-42FD-921A-826FE4C60078}"/>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2E32-42FD-921A-826FE4C60078}"/>
              </c:ext>
            </c:extLst>
          </c:dPt>
          <c:dPt>
            <c:idx val="11"/>
            <c:bubble3D val="0"/>
            <c:spPr>
              <a:solidFill>
                <a:schemeClr val="accent6">
                  <a:lumMod val="60000"/>
                </a:schemeClr>
              </a:solidFill>
              <a:ln w="19050">
                <a:noFill/>
              </a:ln>
              <a:effectLst/>
            </c:spPr>
            <c:extLst>
              <c:ext xmlns:c16="http://schemas.microsoft.com/office/drawing/2014/chart" uri="{C3380CC4-5D6E-409C-BE32-E72D297353CC}">
                <c16:uniqueId val="{00000017-2E32-42FD-921A-826FE4C60078}"/>
              </c:ext>
            </c:extLst>
          </c:dPt>
          <c:dPt>
            <c:idx val="12"/>
            <c:bubble3D val="0"/>
            <c:spPr>
              <a:solidFill>
                <a:schemeClr val="accent1">
                  <a:lumMod val="80000"/>
                  <a:lumOff val="20000"/>
                </a:schemeClr>
              </a:solidFill>
              <a:ln w="19050">
                <a:noFill/>
              </a:ln>
              <a:effectLst/>
            </c:spPr>
            <c:extLst>
              <c:ext xmlns:c16="http://schemas.microsoft.com/office/drawing/2014/chart" uri="{C3380CC4-5D6E-409C-BE32-E72D297353CC}">
                <c16:uniqueId val="{00000019-2E32-42FD-921A-826FE4C60078}"/>
              </c:ext>
            </c:extLst>
          </c:dPt>
          <c:dPt>
            <c:idx val="13"/>
            <c:bubble3D val="0"/>
            <c:spPr>
              <a:solidFill>
                <a:schemeClr val="accent2">
                  <a:lumMod val="80000"/>
                  <a:lumOff val="20000"/>
                </a:schemeClr>
              </a:solidFill>
              <a:ln w="19050">
                <a:noFill/>
              </a:ln>
              <a:effectLst/>
            </c:spPr>
            <c:extLst>
              <c:ext xmlns:c16="http://schemas.microsoft.com/office/drawing/2014/chart" uri="{C3380CC4-5D6E-409C-BE32-E72D297353CC}">
                <c16:uniqueId val="{0000001B-2E32-42FD-921A-826FE4C60078}"/>
              </c:ext>
            </c:extLst>
          </c:dPt>
          <c:dPt>
            <c:idx val="14"/>
            <c:bubble3D val="0"/>
            <c:spPr>
              <a:solidFill>
                <a:schemeClr val="accent3">
                  <a:lumMod val="80000"/>
                  <a:lumOff val="20000"/>
                </a:schemeClr>
              </a:solidFill>
              <a:ln w="19050">
                <a:noFill/>
              </a:ln>
              <a:effectLst/>
            </c:spPr>
            <c:extLst>
              <c:ext xmlns:c16="http://schemas.microsoft.com/office/drawing/2014/chart" uri="{C3380CC4-5D6E-409C-BE32-E72D297353CC}">
                <c16:uniqueId val="{0000001D-2E32-42FD-921A-826FE4C60078}"/>
              </c:ext>
            </c:extLst>
          </c:dPt>
          <c:dPt>
            <c:idx val="15"/>
            <c:bubble3D val="0"/>
            <c:spPr>
              <a:solidFill>
                <a:schemeClr val="accent4">
                  <a:lumMod val="80000"/>
                  <a:lumOff val="20000"/>
                </a:schemeClr>
              </a:solidFill>
              <a:ln w="19050">
                <a:noFill/>
              </a:ln>
              <a:effectLst/>
            </c:spPr>
            <c:extLst>
              <c:ext xmlns:c16="http://schemas.microsoft.com/office/drawing/2014/chart" uri="{C3380CC4-5D6E-409C-BE32-E72D297353CC}">
                <c16:uniqueId val="{0000001F-2E32-42FD-921A-826FE4C60078}"/>
              </c:ext>
            </c:extLst>
          </c:dPt>
          <c:dPt>
            <c:idx val="16"/>
            <c:bubble3D val="0"/>
            <c:spPr>
              <a:solidFill>
                <a:schemeClr val="accent5">
                  <a:lumMod val="80000"/>
                  <a:lumOff val="20000"/>
                </a:schemeClr>
              </a:solidFill>
              <a:ln w="19050">
                <a:noFill/>
              </a:ln>
              <a:effectLst/>
            </c:spPr>
            <c:extLst>
              <c:ext xmlns:c16="http://schemas.microsoft.com/office/drawing/2014/chart" uri="{C3380CC4-5D6E-409C-BE32-E72D297353CC}">
                <c16:uniqueId val="{00000021-2E32-42FD-921A-826FE4C60078}"/>
              </c:ext>
            </c:extLst>
          </c:dPt>
          <c:dPt>
            <c:idx val="17"/>
            <c:bubble3D val="0"/>
            <c:spPr>
              <a:solidFill>
                <a:schemeClr val="accent6">
                  <a:lumMod val="80000"/>
                  <a:lumOff val="20000"/>
                </a:schemeClr>
              </a:solidFill>
              <a:ln w="19050">
                <a:noFill/>
              </a:ln>
              <a:effectLst/>
            </c:spPr>
            <c:extLst>
              <c:ext xmlns:c16="http://schemas.microsoft.com/office/drawing/2014/chart" uri="{C3380CC4-5D6E-409C-BE32-E72D297353CC}">
                <c16:uniqueId val="{00000023-2E32-42FD-921A-826FE4C60078}"/>
              </c:ext>
            </c:extLst>
          </c:dPt>
          <c:dPt>
            <c:idx val="18"/>
            <c:bubble3D val="0"/>
            <c:spPr>
              <a:solidFill>
                <a:schemeClr val="accent1">
                  <a:lumMod val="80000"/>
                </a:schemeClr>
              </a:solidFill>
              <a:ln w="19050">
                <a:noFill/>
              </a:ln>
              <a:effectLst/>
            </c:spPr>
            <c:extLst>
              <c:ext xmlns:c16="http://schemas.microsoft.com/office/drawing/2014/chart" uri="{C3380CC4-5D6E-409C-BE32-E72D297353CC}">
                <c16:uniqueId val="{00000025-2E32-42FD-921A-826FE4C60078}"/>
              </c:ext>
            </c:extLst>
          </c:dPt>
          <c:dPt>
            <c:idx val="19"/>
            <c:bubble3D val="0"/>
            <c:spPr>
              <a:solidFill>
                <a:schemeClr val="accent2">
                  <a:lumMod val="80000"/>
                </a:schemeClr>
              </a:solidFill>
              <a:ln w="19050">
                <a:noFill/>
              </a:ln>
              <a:effectLst/>
            </c:spPr>
            <c:extLst>
              <c:ext xmlns:c16="http://schemas.microsoft.com/office/drawing/2014/chart" uri="{C3380CC4-5D6E-409C-BE32-E72D297353CC}">
                <c16:uniqueId val="{00000027-2E32-42FD-921A-826FE4C60078}"/>
              </c:ext>
            </c:extLst>
          </c:dPt>
          <c:dPt>
            <c:idx val="20"/>
            <c:bubble3D val="0"/>
            <c:spPr>
              <a:solidFill>
                <a:schemeClr val="accent3">
                  <a:lumMod val="80000"/>
                </a:schemeClr>
              </a:solidFill>
              <a:ln w="19050">
                <a:noFill/>
              </a:ln>
              <a:effectLst/>
            </c:spPr>
            <c:extLst>
              <c:ext xmlns:c16="http://schemas.microsoft.com/office/drawing/2014/chart" uri="{C3380CC4-5D6E-409C-BE32-E72D297353CC}">
                <c16:uniqueId val="{00000029-2E32-42FD-921A-826FE4C60078}"/>
              </c:ext>
            </c:extLst>
          </c:dPt>
          <c:dPt>
            <c:idx val="21"/>
            <c:bubble3D val="0"/>
            <c:spPr>
              <a:solidFill>
                <a:schemeClr val="accent4">
                  <a:lumMod val="80000"/>
                </a:schemeClr>
              </a:solidFill>
              <a:ln w="19050">
                <a:noFill/>
              </a:ln>
              <a:effectLst/>
            </c:spPr>
            <c:extLst>
              <c:ext xmlns:c16="http://schemas.microsoft.com/office/drawing/2014/chart" uri="{C3380CC4-5D6E-409C-BE32-E72D297353CC}">
                <c16:uniqueId val="{0000002B-2E32-42FD-921A-826FE4C60078}"/>
              </c:ext>
            </c:extLst>
          </c:dPt>
          <c:dPt>
            <c:idx val="22"/>
            <c:bubble3D val="0"/>
            <c:spPr>
              <a:solidFill>
                <a:schemeClr val="accent5">
                  <a:lumMod val="80000"/>
                </a:schemeClr>
              </a:solidFill>
              <a:ln w="19050">
                <a:noFill/>
              </a:ln>
              <a:effectLst/>
            </c:spPr>
            <c:extLst>
              <c:ext xmlns:c16="http://schemas.microsoft.com/office/drawing/2014/chart" uri="{C3380CC4-5D6E-409C-BE32-E72D297353CC}">
                <c16:uniqueId val="{0000002D-2E32-42FD-921A-826FE4C60078}"/>
              </c:ext>
            </c:extLst>
          </c:dPt>
          <c:dPt>
            <c:idx val="23"/>
            <c:bubble3D val="0"/>
            <c:spPr>
              <a:solidFill>
                <a:schemeClr val="accent6">
                  <a:lumMod val="80000"/>
                </a:schemeClr>
              </a:solidFill>
              <a:ln w="19050">
                <a:noFill/>
              </a:ln>
              <a:effectLst/>
            </c:spPr>
            <c:extLst>
              <c:ext xmlns:c16="http://schemas.microsoft.com/office/drawing/2014/chart" uri="{C3380CC4-5D6E-409C-BE32-E72D297353CC}">
                <c16:uniqueId val="{0000002F-2E32-42FD-921A-826FE4C60078}"/>
              </c:ext>
            </c:extLst>
          </c:dPt>
          <c:dPt>
            <c:idx val="24"/>
            <c:bubble3D val="0"/>
            <c:spPr>
              <a:solidFill>
                <a:schemeClr val="accent1">
                  <a:lumMod val="60000"/>
                  <a:lumOff val="40000"/>
                </a:schemeClr>
              </a:solidFill>
              <a:ln w="19050">
                <a:noFill/>
              </a:ln>
              <a:effectLst/>
            </c:spPr>
            <c:extLst>
              <c:ext xmlns:c16="http://schemas.microsoft.com/office/drawing/2014/chart" uri="{C3380CC4-5D6E-409C-BE32-E72D297353CC}">
                <c16:uniqueId val="{00000031-2E32-42FD-921A-826FE4C60078}"/>
              </c:ext>
            </c:extLst>
          </c:dPt>
          <c:dPt>
            <c:idx val="25"/>
            <c:bubble3D val="0"/>
            <c:spPr>
              <a:solidFill>
                <a:schemeClr val="accent2">
                  <a:lumMod val="60000"/>
                  <a:lumOff val="40000"/>
                </a:schemeClr>
              </a:solidFill>
              <a:ln w="19050">
                <a:noFill/>
              </a:ln>
              <a:effectLst/>
            </c:spPr>
            <c:extLst>
              <c:ext xmlns:c16="http://schemas.microsoft.com/office/drawing/2014/chart" uri="{C3380CC4-5D6E-409C-BE32-E72D297353CC}">
                <c16:uniqueId val="{00000033-2E32-42FD-921A-826FE4C60078}"/>
              </c:ext>
            </c:extLst>
          </c:dPt>
          <c:dPt>
            <c:idx val="26"/>
            <c:bubble3D val="0"/>
            <c:spPr>
              <a:solidFill>
                <a:schemeClr val="accent3">
                  <a:lumMod val="60000"/>
                  <a:lumOff val="40000"/>
                </a:schemeClr>
              </a:solidFill>
              <a:ln w="19050">
                <a:noFill/>
              </a:ln>
              <a:effectLst/>
            </c:spPr>
            <c:extLst>
              <c:ext xmlns:c16="http://schemas.microsoft.com/office/drawing/2014/chart" uri="{C3380CC4-5D6E-409C-BE32-E72D297353CC}">
                <c16:uniqueId val="{00000035-2E32-42FD-921A-826FE4C60078}"/>
              </c:ext>
            </c:extLst>
          </c:dPt>
          <c:dPt>
            <c:idx val="27"/>
            <c:bubble3D val="0"/>
            <c:spPr>
              <a:solidFill>
                <a:schemeClr val="accent4">
                  <a:lumMod val="60000"/>
                  <a:lumOff val="40000"/>
                </a:schemeClr>
              </a:solidFill>
              <a:ln w="19050">
                <a:noFill/>
              </a:ln>
              <a:effectLst/>
            </c:spPr>
            <c:extLst>
              <c:ext xmlns:c16="http://schemas.microsoft.com/office/drawing/2014/chart" uri="{C3380CC4-5D6E-409C-BE32-E72D297353CC}">
                <c16:uniqueId val="{00000037-2E32-42FD-921A-826FE4C60078}"/>
              </c:ext>
            </c:extLst>
          </c:dPt>
          <c:dPt>
            <c:idx val="28"/>
            <c:bubble3D val="0"/>
            <c:spPr>
              <a:solidFill>
                <a:schemeClr val="accent5">
                  <a:lumMod val="60000"/>
                  <a:lumOff val="40000"/>
                </a:schemeClr>
              </a:solidFill>
              <a:ln w="19050">
                <a:noFill/>
              </a:ln>
              <a:effectLst/>
            </c:spPr>
            <c:extLst>
              <c:ext xmlns:c16="http://schemas.microsoft.com/office/drawing/2014/chart" uri="{C3380CC4-5D6E-409C-BE32-E72D297353CC}">
                <c16:uniqueId val="{00000039-2E32-42FD-921A-826FE4C60078}"/>
              </c:ext>
            </c:extLst>
          </c:dPt>
          <c:dPt>
            <c:idx val="29"/>
            <c:bubble3D val="0"/>
            <c:spPr>
              <a:solidFill>
                <a:schemeClr val="accent6">
                  <a:lumMod val="60000"/>
                  <a:lumOff val="40000"/>
                </a:schemeClr>
              </a:solidFill>
              <a:ln w="19050">
                <a:noFill/>
              </a:ln>
              <a:effectLst/>
            </c:spPr>
            <c:extLst>
              <c:ext xmlns:c16="http://schemas.microsoft.com/office/drawing/2014/chart" uri="{C3380CC4-5D6E-409C-BE32-E72D297353CC}">
                <c16:uniqueId val="{0000003B-2E32-42FD-921A-826FE4C60078}"/>
              </c:ext>
            </c:extLst>
          </c:dPt>
          <c:dPt>
            <c:idx val="30"/>
            <c:bubble3D val="0"/>
            <c:spPr>
              <a:solidFill>
                <a:schemeClr val="accent1">
                  <a:lumMod val="50000"/>
                </a:schemeClr>
              </a:solidFill>
              <a:ln w="19050">
                <a:noFill/>
              </a:ln>
              <a:effectLst/>
            </c:spPr>
            <c:extLst>
              <c:ext xmlns:c16="http://schemas.microsoft.com/office/drawing/2014/chart" uri="{C3380CC4-5D6E-409C-BE32-E72D297353CC}">
                <c16:uniqueId val="{0000003D-2E32-42FD-921A-826FE4C60078}"/>
              </c:ext>
            </c:extLst>
          </c:dPt>
          <c:dPt>
            <c:idx val="31"/>
            <c:bubble3D val="0"/>
            <c:spPr>
              <a:solidFill>
                <a:schemeClr val="accent2">
                  <a:lumMod val="50000"/>
                </a:schemeClr>
              </a:solidFill>
              <a:ln w="19050">
                <a:noFill/>
              </a:ln>
              <a:effectLst/>
            </c:spPr>
            <c:extLst>
              <c:ext xmlns:c16="http://schemas.microsoft.com/office/drawing/2014/chart" uri="{C3380CC4-5D6E-409C-BE32-E72D297353CC}">
                <c16:uniqueId val="{0000003F-2E32-42FD-921A-826FE4C60078}"/>
              </c:ext>
            </c:extLst>
          </c:dPt>
          <c:dPt>
            <c:idx val="32"/>
            <c:bubble3D val="0"/>
            <c:spPr>
              <a:solidFill>
                <a:schemeClr val="accent3">
                  <a:lumMod val="50000"/>
                </a:schemeClr>
              </a:solidFill>
              <a:ln w="19050">
                <a:noFill/>
              </a:ln>
              <a:effectLst/>
            </c:spPr>
            <c:extLst>
              <c:ext xmlns:c16="http://schemas.microsoft.com/office/drawing/2014/chart" uri="{C3380CC4-5D6E-409C-BE32-E72D297353CC}">
                <c16:uniqueId val="{00000041-2E32-42FD-921A-826FE4C60078}"/>
              </c:ext>
            </c:extLst>
          </c:dPt>
          <c:dPt>
            <c:idx val="33"/>
            <c:bubble3D val="0"/>
            <c:spPr>
              <a:solidFill>
                <a:schemeClr val="accent4">
                  <a:lumMod val="50000"/>
                </a:schemeClr>
              </a:solidFill>
              <a:ln w="19050">
                <a:noFill/>
              </a:ln>
              <a:effectLst/>
            </c:spPr>
            <c:extLst>
              <c:ext xmlns:c16="http://schemas.microsoft.com/office/drawing/2014/chart" uri="{C3380CC4-5D6E-409C-BE32-E72D297353CC}">
                <c16:uniqueId val="{00000043-2E32-42FD-921A-826FE4C60078}"/>
              </c:ext>
            </c:extLst>
          </c:dPt>
          <c:dPt>
            <c:idx val="34"/>
            <c:bubble3D val="0"/>
            <c:spPr>
              <a:solidFill>
                <a:schemeClr val="accent5">
                  <a:lumMod val="50000"/>
                </a:schemeClr>
              </a:solidFill>
              <a:ln w="19050">
                <a:noFill/>
              </a:ln>
              <a:effectLst/>
            </c:spPr>
            <c:extLst>
              <c:ext xmlns:c16="http://schemas.microsoft.com/office/drawing/2014/chart" uri="{C3380CC4-5D6E-409C-BE32-E72D297353CC}">
                <c16:uniqueId val="{00000045-2E32-42FD-921A-826FE4C60078}"/>
              </c:ext>
            </c:extLst>
          </c:dPt>
          <c:dPt>
            <c:idx val="35"/>
            <c:bubble3D val="0"/>
            <c:spPr>
              <a:solidFill>
                <a:schemeClr val="accent6">
                  <a:lumMod val="50000"/>
                </a:schemeClr>
              </a:solidFill>
              <a:ln w="19050">
                <a:noFill/>
              </a:ln>
              <a:effectLst/>
            </c:spPr>
            <c:extLst>
              <c:ext xmlns:c16="http://schemas.microsoft.com/office/drawing/2014/chart" uri="{C3380CC4-5D6E-409C-BE32-E72D297353CC}">
                <c16:uniqueId val="{00000047-2E32-42FD-921A-826FE4C60078}"/>
              </c:ext>
            </c:extLst>
          </c:dPt>
          <c:dPt>
            <c:idx val="36"/>
            <c:bubble3D val="0"/>
            <c:spPr>
              <a:solidFill>
                <a:schemeClr val="accent1">
                  <a:lumMod val="70000"/>
                  <a:lumOff val="30000"/>
                </a:schemeClr>
              </a:solidFill>
              <a:ln w="19050">
                <a:noFill/>
              </a:ln>
              <a:effectLst/>
            </c:spPr>
            <c:extLst>
              <c:ext xmlns:c16="http://schemas.microsoft.com/office/drawing/2014/chart" uri="{C3380CC4-5D6E-409C-BE32-E72D297353CC}">
                <c16:uniqueId val="{00000049-2E32-42FD-921A-826FE4C60078}"/>
              </c:ext>
            </c:extLst>
          </c:dPt>
          <c:dPt>
            <c:idx val="37"/>
            <c:bubble3D val="0"/>
            <c:spPr>
              <a:solidFill>
                <a:schemeClr val="accent2">
                  <a:lumMod val="70000"/>
                  <a:lumOff val="30000"/>
                </a:schemeClr>
              </a:solidFill>
              <a:ln w="19050">
                <a:noFill/>
              </a:ln>
              <a:effectLst/>
            </c:spPr>
            <c:extLst>
              <c:ext xmlns:c16="http://schemas.microsoft.com/office/drawing/2014/chart" uri="{C3380CC4-5D6E-409C-BE32-E72D297353CC}">
                <c16:uniqueId val="{0000004B-2E32-42FD-921A-826FE4C60078}"/>
              </c:ext>
            </c:extLst>
          </c:dPt>
          <c:dPt>
            <c:idx val="38"/>
            <c:bubble3D val="0"/>
            <c:spPr>
              <a:solidFill>
                <a:schemeClr val="accent3">
                  <a:lumMod val="70000"/>
                  <a:lumOff val="30000"/>
                </a:schemeClr>
              </a:solidFill>
              <a:ln w="19050">
                <a:noFill/>
              </a:ln>
              <a:effectLst/>
            </c:spPr>
            <c:extLst>
              <c:ext xmlns:c16="http://schemas.microsoft.com/office/drawing/2014/chart" uri="{C3380CC4-5D6E-409C-BE32-E72D297353CC}">
                <c16:uniqueId val="{0000004D-2E32-42FD-921A-826FE4C60078}"/>
              </c:ext>
            </c:extLst>
          </c:dPt>
          <c:dPt>
            <c:idx val="39"/>
            <c:bubble3D val="0"/>
            <c:spPr>
              <a:solidFill>
                <a:schemeClr val="accent4">
                  <a:lumMod val="70000"/>
                  <a:lumOff val="30000"/>
                </a:schemeClr>
              </a:solidFill>
              <a:ln w="19050">
                <a:noFill/>
              </a:ln>
              <a:effectLst/>
            </c:spPr>
            <c:extLst>
              <c:ext xmlns:c16="http://schemas.microsoft.com/office/drawing/2014/chart" uri="{C3380CC4-5D6E-409C-BE32-E72D297353CC}">
                <c16:uniqueId val="{0000004F-2E32-42FD-921A-826FE4C60078}"/>
              </c:ext>
            </c:extLst>
          </c:dPt>
          <c:dPt>
            <c:idx val="40"/>
            <c:bubble3D val="0"/>
            <c:spPr>
              <a:solidFill>
                <a:schemeClr val="accent5">
                  <a:lumMod val="70000"/>
                  <a:lumOff val="30000"/>
                </a:schemeClr>
              </a:solidFill>
              <a:ln w="19050">
                <a:noFill/>
              </a:ln>
              <a:effectLst/>
            </c:spPr>
            <c:extLst>
              <c:ext xmlns:c16="http://schemas.microsoft.com/office/drawing/2014/chart" uri="{C3380CC4-5D6E-409C-BE32-E72D297353CC}">
                <c16:uniqueId val="{00000051-2E32-42FD-921A-826FE4C60078}"/>
              </c:ext>
            </c:extLst>
          </c:dPt>
          <c:dPt>
            <c:idx val="41"/>
            <c:bubble3D val="0"/>
            <c:spPr>
              <a:solidFill>
                <a:schemeClr val="accent6">
                  <a:lumMod val="70000"/>
                  <a:lumOff val="30000"/>
                </a:schemeClr>
              </a:solidFill>
              <a:ln w="19050">
                <a:noFill/>
              </a:ln>
              <a:effectLst/>
            </c:spPr>
            <c:extLst>
              <c:ext xmlns:c16="http://schemas.microsoft.com/office/drawing/2014/chart" uri="{C3380CC4-5D6E-409C-BE32-E72D297353CC}">
                <c16:uniqueId val="{00000053-2E32-42FD-921A-826FE4C60078}"/>
              </c:ext>
            </c:extLst>
          </c:dPt>
          <c:dPt>
            <c:idx val="42"/>
            <c:bubble3D val="0"/>
            <c:spPr>
              <a:solidFill>
                <a:schemeClr val="accent1">
                  <a:lumMod val="70000"/>
                </a:schemeClr>
              </a:solidFill>
              <a:ln w="19050">
                <a:noFill/>
              </a:ln>
              <a:effectLst/>
            </c:spPr>
            <c:extLst>
              <c:ext xmlns:c16="http://schemas.microsoft.com/office/drawing/2014/chart" uri="{C3380CC4-5D6E-409C-BE32-E72D297353CC}">
                <c16:uniqueId val="{00000055-2E32-42FD-921A-826FE4C60078}"/>
              </c:ext>
            </c:extLst>
          </c:dPt>
          <c:dPt>
            <c:idx val="43"/>
            <c:bubble3D val="0"/>
            <c:spPr>
              <a:solidFill>
                <a:schemeClr val="accent2">
                  <a:lumMod val="70000"/>
                </a:schemeClr>
              </a:solidFill>
              <a:ln w="19050">
                <a:noFill/>
              </a:ln>
              <a:effectLst/>
            </c:spPr>
            <c:extLst>
              <c:ext xmlns:c16="http://schemas.microsoft.com/office/drawing/2014/chart" uri="{C3380CC4-5D6E-409C-BE32-E72D297353CC}">
                <c16:uniqueId val="{00000057-2E32-42FD-921A-826FE4C60078}"/>
              </c:ext>
            </c:extLst>
          </c:dPt>
          <c:dPt>
            <c:idx val="44"/>
            <c:bubble3D val="0"/>
            <c:spPr>
              <a:solidFill>
                <a:schemeClr val="accent3">
                  <a:lumMod val="70000"/>
                </a:schemeClr>
              </a:solidFill>
              <a:ln w="19050">
                <a:noFill/>
              </a:ln>
              <a:effectLst/>
            </c:spPr>
            <c:extLst>
              <c:ext xmlns:c16="http://schemas.microsoft.com/office/drawing/2014/chart" uri="{C3380CC4-5D6E-409C-BE32-E72D297353CC}">
                <c16:uniqueId val="{00000059-2E32-42FD-921A-826FE4C60078}"/>
              </c:ext>
            </c:extLst>
          </c:dPt>
          <c:dPt>
            <c:idx val="45"/>
            <c:bubble3D val="0"/>
            <c:spPr>
              <a:solidFill>
                <a:schemeClr val="accent4">
                  <a:lumMod val="70000"/>
                </a:schemeClr>
              </a:solidFill>
              <a:ln w="19050">
                <a:noFill/>
              </a:ln>
              <a:effectLst/>
            </c:spPr>
            <c:extLst>
              <c:ext xmlns:c16="http://schemas.microsoft.com/office/drawing/2014/chart" uri="{C3380CC4-5D6E-409C-BE32-E72D297353CC}">
                <c16:uniqueId val="{0000005B-2E32-42FD-921A-826FE4C60078}"/>
              </c:ext>
            </c:extLst>
          </c:dPt>
          <c:dPt>
            <c:idx val="46"/>
            <c:bubble3D val="0"/>
            <c:spPr>
              <a:solidFill>
                <a:schemeClr val="accent5">
                  <a:lumMod val="70000"/>
                </a:schemeClr>
              </a:solidFill>
              <a:ln w="19050">
                <a:noFill/>
              </a:ln>
              <a:effectLst/>
            </c:spPr>
            <c:extLst>
              <c:ext xmlns:c16="http://schemas.microsoft.com/office/drawing/2014/chart" uri="{C3380CC4-5D6E-409C-BE32-E72D297353CC}">
                <c16:uniqueId val="{0000005D-2E32-42FD-921A-826FE4C60078}"/>
              </c:ext>
            </c:extLst>
          </c:dPt>
          <c:dPt>
            <c:idx val="47"/>
            <c:bubble3D val="0"/>
            <c:spPr>
              <a:solidFill>
                <a:schemeClr val="accent6">
                  <a:lumMod val="70000"/>
                </a:schemeClr>
              </a:solidFill>
              <a:ln w="19050">
                <a:noFill/>
              </a:ln>
              <a:effectLst/>
            </c:spPr>
            <c:extLst>
              <c:ext xmlns:c16="http://schemas.microsoft.com/office/drawing/2014/chart" uri="{C3380CC4-5D6E-409C-BE32-E72D297353CC}">
                <c16:uniqueId val="{0000005F-2E32-42FD-921A-826FE4C60078}"/>
              </c:ext>
            </c:extLst>
          </c:dPt>
          <c:dPt>
            <c:idx val="48"/>
            <c:bubble3D val="0"/>
            <c:spPr>
              <a:solidFill>
                <a:schemeClr val="accent1">
                  <a:lumMod val="50000"/>
                  <a:lumOff val="50000"/>
                </a:schemeClr>
              </a:solidFill>
              <a:ln w="19050">
                <a:noFill/>
              </a:ln>
              <a:effectLst/>
            </c:spPr>
            <c:extLst>
              <c:ext xmlns:c16="http://schemas.microsoft.com/office/drawing/2014/chart" uri="{C3380CC4-5D6E-409C-BE32-E72D297353CC}">
                <c16:uniqueId val="{00000061-2E32-42FD-921A-826FE4C60078}"/>
              </c:ext>
            </c:extLst>
          </c:dPt>
          <c:dPt>
            <c:idx val="49"/>
            <c:bubble3D val="0"/>
            <c:spPr>
              <a:solidFill>
                <a:schemeClr val="accent2">
                  <a:lumMod val="50000"/>
                  <a:lumOff val="50000"/>
                </a:schemeClr>
              </a:solidFill>
              <a:ln w="19050">
                <a:noFill/>
              </a:ln>
              <a:effectLst/>
            </c:spPr>
            <c:extLst>
              <c:ext xmlns:c16="http://schemas.microsoft.com/office/drawing/2014/chart" uri="{C3380CC4-5D6E-409C-BE32-E72D297353CC}">
                <c16:uniqueId val="{00000063-2E32-42FD-921A-826FE4C60078}"/>
              </c:ext>
            </c:extLst>
          </c:dPt>
          <c:dPt>
            <c:idx val="50"/>
            <c:bubble3D val="0"/>
            <c:spPr>
              <a:solidFill>
                <a:schemeClr val="accent3">
                  <a:lumMod val="50000"/>
                  <a:lumOff val="50000"/>
                </a:schemeClr>
              </a:solidFill>
              <a:ln w="19050">
                <a:noFill/>
              </a:ln>
              <a:effectLst/>
            </c:spPr>
            <c:extLst>
              <c:ext xmlns:c16="http://schemas.microsoft.com/office/drawing/2014/chart" uri="{C3380CC4-5D6E-409C-BE32-E72D297353CC}">
                <c16:uniqueId val="{00000065-2E32-42FD-921A-826FE4C60078}"/>
              </c:ext>
            </c:extLst>
          </c:dPt>
          <c:dPt>
            <c:idx val="51"/>
            <c:bubble3D val="0"/>
            <c:spPr>
              <a:solidFill>
                <a:schemeClr val="accent4">
                  <a:lumMod val="50000"/>
                  <a:lumOff val="50000"/>
                </a:schemeClr>
              </a:solidFill>
              <a:ln w="19050">
                <a:noFill/>
              </a:ln>
              <a:effectLst/>
            </c:spPr>
            <c:extLst>
              <c:ext xmlns:c16="http://schemas.microsoft.com/office/drawing/2014/chart" uri="{C3380CC4-5D6E-409C-BE32-E72D297353CC}">
                <c16:uniqueId val="{00000067-0659-4E60-9C23-8372CBB4D0C4}"/>
              </c:ext>
            </c:extLst>
          </c:dPt>
          <c:dPt>
            <c:idx val="52"/>
            <c:bubble3D val="0"/>
            <c:spPr>
              <a:solidFill>
                <a:schemeClr val="accent5">
                  <a:lumMod val="50000"/>
                  <a:lumOff val="50000"/>
                </a:schemeClr>
              </a:solidFill>
              <a:ln w="19050">
                <a:noFill/>
              </a:ln>
              <a:effectLst/>
            </c:spPr>
            <c:extLst>
              <c:ext xmlns:c16="http://schemas.microsoft.com/office/drawing/2014/chart" uri="{C3380CC4-5D6E-409C-BE32-E72D297353CC}">
                <c16:uniqueId val="{00000069-0659-4E60-9C23-8372CBB4D0C4}"/>
              </c:ext>
            </c:extLst>
          </c:dPt>
          <c:dPt>
            <c:idx val="53"/>
            <c:bubble3D val="0"/>
            <c:spPr>
              <a:solidFill>
                <a:schemeClr val="accent6">
                  <a:lumMod val="50000"/>
                  <a:lumOff val="50000"/>
                </a:schemeClr>
              </a:solidFill>
              <a:ln w="19050">
                <a:noFill/>
              </a:ln>
              <a:effectLst/>
            </c:spPr>
            <c:extLst>
              <c:ext xmlns:c16="http://schemas.microsoft.com/office/drawing/2014/chart" uri="{C3380CC4-5D6E-409C-BE32-E72D297353CC}">
                <c16:uniqueId val="{0000006B-0659-4E60-9C23-8372CBB4D0C4}"/>
              </c:ext>
            </c:extLst>
          </c:dPt>
          <c:dPt>
            <c:idx val="54"/>
            <c:bubble3D val="0"/>
            <c:spPr>
              <a:solidFill>
                <a:schemeClr val="accent1"/>
              </a:solidFill>
              <a:ln w="19050">
                <a:noFill/>
              </a:ln>
              <a:effectLst/>
            </c:spPr>
            <c:extLst>
              <c:ext xmlns:c16="http://schemas.microsoft.com/office/drawing/2014/chart" uri="{C3380CC4-5D6E-409C-BE32-E72D297353CC}">
                <c16:uniqueId val="{0000006D-0659-4E60-9C23-8372CBB4D0C4}"/>
              </c:ext>
            </c:extLst>
          </c:dPt>
          <c:dPt>
            <c:idx val="55"/>
            <c:bubble3D val="0"/>
            <c:spPr>
              <a:solidFill>
                <a:schemeClr val="accent2"/>
              </a:solidFill>
              <a:ln w="19050">
                <a:noFill/>
              </a:ln>
              <a:effectLst/>
            </c:spPr>
            <c:extLst>
              <c:ext xmlns:c16="http://schemas.microsoft.com/office/drawing/2014/chart" uri="{C3380CC4-5D6E-409C-BE32-E72D297353CC}">
                <c16:uniqueId val="{0000006F-0659-4E60-9C23-8372CBB4D0C4}"/>
              </c:ext>
            </c:extLst>
          </c:dPt>
          <c:dPt>
            <c:idx val="56"/>
            <c:bubble3D val="0"/>
            <c:spPr>
              <a:solidFill>
                <a:schemeClr val="accent3"/>
              </a:solidFill>
              <a:ln w="19050">
                <a:noFill/>
              </a:ln>
              <a:effectLst/>
            </c:spPr>
            <c:extLst>
              <c:ext xmlns:c16="http://schemas.microsoft.com/office/drawing/2014/chart" uri="{C3380CC4-5D6E-409C-BE32-E72D297353CC}">
                <c16:uniqueId val="{00000071-0659-4E60-9C23-8372CBB4D0C4}"/>
              </c:ext>
            </c:extLst>
          </c:dPt>
          <c:dPt>
            <c:idx val="57"/>
            <c:bubble3D val="0"/>
            <c:spPr>
              <a:solidFill>
                <a:schemeClr val="accent4"/>
              </a:solidFill>
              <a:ln w="19050">
                <a:noFill/>
              </a:ln>
              <a:effectLst/>
            </c:spPr>
            <c:extLst>
              <c:ext xmlns:c16="http://schemas.microsoft.com/office/drawing/2014/chart" uri="{C3380CC4-5D6E-409C-BE32-E72D297353CC}">
                <c16:uniqueId val="{00000073-0659-4E60-9C23-8372CBB4D0C4}"/>
              </c:ext>
            </c:extLst>
          </c:dPt>
          <c:dPt>
            <c:idx val="58"/>
            <c:bubble3D val="0"/>
            <c:spPr>
              <a:solidFill>
                <a:schemeClr val="accent5"/>
              </a:solidFill>
              <a:ln w="19050">
                <a:noFill/>
              </a:ln>
              <a:effectLst/>
            </c:spPr>
            <c:extLst>
              <c:ext xmlns:c16="http://schemas.microsoft.com/office/drawing/2014/chart" uri="{C3380CC4-5D6E-409C-BE32-E72D297353CC}">
                <c16:uniqueId val="{00000075-0659-4E60-9C23-8372CBB4D0C4}"/>
              </c:ext>
            </c:extLst>
          </c:dPt>
          <c:dPt>
            <c:idx val="59"/>
            <c:bubble3D val="0"/>
            <c:spPr>
              <a:solidFill>
                <a:schemeClr val="accent6"/>
              </a:solidFill>
              <a:ln w="19050">
                <a:noFill/>
              </a:ln>
              <a:effectLst/>
            </c:spPr>
            <c:extLst>
              <c:ext xmlns:c16="http://schemas.microsoft.com/office/drawing/2014/chart" uri="{C3380CC4-5D6E-409C-BE32-E72D297353CC}">
                <c16:uniqueId val="{00000077-0659-4E60-9C23-8372CBB4D0C4}"/>
              </c:ext>
            </c:extLst>
          </c:dPt>
          <c:dPt>
            <c:idx val="60"/>
            <c:bubble3D val="0"/>
            <c:spPr>
              <a:solidFill>
                <a:schemeClr val="accent1">
                  <a:lumMod val="60000"/>
                </a:schemeClr>
              </a:solidFill>
              <a:ln w="19050">
                <a:noFill/>
              </a:ln>
              <a:effectLst/>
            </c:spPr>
            <c:extLst>
              <c:ext xmlns:c16="http://schemas.microsoft.com/office/drawing/2014/chart" uri="{C3380CC4-5D6E-409C-BE32-E72D297353CC}">
                <c16:uniqueId val="{00000079-0659-4E60-9C23-8372CBB4D0C4}"/>
              </c:ext>
            </c:extLst>
          </c:dPt>
          <c:dPt>
            <c:idx val="61"/>
            <c:bubble3D val="0"/>
            <c:spPr>
              <a:solidFill>
                <a:schemeClr val="accent2">
                  <a:lumMod val="60000"/>
                </a:schemeClr>
              </a:solidFill>
              <a:ln w="19050">
                <a:noFill/>
              </a:ln>
              <a:effectLst/>
            </c:spPr>
            <c:extLst>
              <c:ext xmlns:c16="http://schemas.microsoft.com/office/drawing/2014/chart" uri="{C3380CC4-5D6E-409C-BE32-E72D297353CC}">
                <c16:uniqueId val="{0000007B-0659-4E60-9C23-8372CBB4D0C4}"/>
              </c:ext>
            </c:extLst>
          </c:dPt>
          <c:dPt>
            <c:idx val="62"/>
            <c:bubble3D val="0"/>
            <c:spPr>
              <a:solidFill>
                <a:schemeClr val="accent3">
                  <a:lumMod val="60000"/>
                </a:schemeClr>
              </a:solidFill>
              <a:ln w="19050">
                <a:noFill/>
              </a:ln>
              <a:effectLst/>
            </c:spPr>
            <c:extLst>
              <c:ext xmlns:c16="http://schemas.microsoft.com/office/drawing/2014/chart" uri="{C3380CC4-5D6E-409C-BE32-E72D297353CC}">
                <c16:uniqueId val="{0000007D-0659-4E60-9C23-8372CBB4D0C4}"/>
              </c:ext>
            </c:extLst>
          </c:dPt>
          <c:cat>
            <c:strRef>
              <c:f>'Summary and Analysis'!$B$249:$B$311</c:f>
              <c:strCache>
                <c:ptCount val="52"/>
                <c:pt idx="0">
                  <c:v>Aland islands</c:v>
                </c:pt>
                <c:pt idx="1">
                  <c:v>Albania</c:v>
                </c:pt>
                <c:pt idx="2">
                  <c:v>Andorra</c:v>
                </c:pt>
                <c:pt idx="3">
                  <c:v>Armenia</c:v>
                </c:pt>
                <c:pt idx="4">
                  <c:v>Austria</c:v>
                </c:pt>
                <c:pt idx="5">
                  <c:v>Azerbaijan</c:v>
                </c:pt>
                <c:pt idx="6">
                  <c:v>Belarus</c:v>
                </c:pt>
                <c:pt idx="7">
                  <c:v>Belgium</c:v>
                </c:pt>
                <c:pt idx="8">
                  <c:v>Bosnia and Herzegovina</c:v>
                </c:pt>
                <c:pt idx="9">
                  <c:v>Bulgaria</c:v>
                </c:pt>
                <c:pt idx="10">
                  <c:v>Croatia</c:v>
                </c:pt>
                <c:pt idx="11">
                  <c:v>Cyprus - EU</c:v>
                </c:pt>
                <c:pt idx="12">
                  <c:v>Cyprus - Non EU</c:v>
                </c:pt>
                <c:pt idx="13">
                  <c:v>Cyprus - Unspecified</c:v>
                </c:pt>
                <c:pt idx="14">
                  <c:v>Czech Republic</c:v>
                </c:pt>
                <c:pt idx="15">
                  <c:v>Denmark</c:v>
                </c:pt>
                <c:pt idx="16">
                  <c:v>Estonia</c:v>
                </c:pt>
                <c:pt idx="17">
                  <c:v>Faroe Islands</c:v>
                </c:pt>
                <c:pt idx="18">
                  <c:v>Finland</c:v>
                </c:pt>
                <c:pt idx="19">
                  <c:v>France</c:v>
                </c:pt>
                <c:pt idx="20">
                  <c:v>Georgia</c:v>
                </c:pt>
                <c:pt idx="21">
                  <c:v>Germany</c:v>
                </c:pt>
                <c:pt idx="22">
                  <c:v>Gibraltar</c:v>
                </c:pt>
                <c:pt idx="23">
                  <c:v>Greece</c:v>
                </c:pt>
                <c:pt idx="24">
                  <c:v>Hungary</c:v>
                </c:pt>
                <c:pt idx="25">
                  <c:v>Iceland</c:v>
                </c:pt>
                <c:pt idx="26">
                  <c:v>Ireland</c:v>
                </c:pt>
                <c:pt idx="27">
                  <c:v>Italy</c:v>
                </c:pt>
                <c:pt idx="28">
                  <c:v>Latvia</c:v>
                </c:pt>
                <c:pt idx="29">
                  <c:v>Liechtenstein</c:v>
                </c:pt>
                <c:pt idx="30">
                  <c:v>Lithuania</c:v>
                </c:pt>
                <c:pt idx="31">
                  <c:v>Luxembourg</c:v>
                </c:pt>
                <c:pt idx="32">
                  <c:v>North Macedonia</c:v>
                </c:pt>
                <c:pt idx="33">
                  <c:v>Malta</c:v>
                </c:pt>
                <c:pt idx="34">
                  <c:v>Moldova</c:v>
                </c:pt>
                <c:pt idx="35">
                  <c:v>Monaco</c:v>
                </c:pt>
                <c:pt idx="36">
                  <c:v>Montenegro</c:v>
                </c:pt>
                <c:pt idx="37">
                  <c:v>Netherlands</c:v>
                </c:pt>
                <c:pt idx="38">
                  <c:v>Norway</c:v>
                </c:pt>
                <c:pt idx="39">
                  <c:v>Poland</c:v>
                </c:pt>
                <c:pt idx="40">
                  <c:v>Portugal</c:v>
                </c:pt>
                <c:pt idx="41">
                  <c:v>Romania</c:v>
                </c:pt>
                <c:pt idx="42">
                  <c:v>Russia</c:v>
                </c:pt>
                <c:pt idx="43">
                  <c:v>San Marino</c:v>
                </c:pt>
                <c:pt idx="44">
                  <c:v>Serbia</c:v>
                </c:pt>
                <c:pt idx="45">
                  <c:v>Slovakia</c:v>
                </c:pt>
                <c:pt idx="46">
                  <c:v>Slovenia</c:v>
                </c:pt>
                <c:pt idx="47">
                  <c:v>Spain</c:v>
                </c:pt>
                <c:pt idx="48">
                  <c:v>Sweden</c:v>
                </c:pt>
                <c:pt idx="49">
                  <c:v>Switzerland</c:v>
                </c:pt>
                <c:pt idx="50">
                  <c:v>Ukraine</c:v>
                </c:pt>
                <c:pt idx="51">
                  <c:v>Vatican City</c:v>
                </c:pt>
              </c:strCache>
            </c:strRef>
          </c:cat>
          <c:val>
            <c:numRef>
              <c:f>'Summary and Analysis'!$D$249:$D$311</c:f>
              <c:numCache>
                <c:formatCode>0.00%</c:formatCode>
                <c:ptCount val="63"/>
                <c:pt idx="0">
                  <c:v>0</c:v>
                </c:pt>
                <c:pt idx="1">
                  <c:v>0</c:v>
                </c:pt>
                <c:pt idx="2">
                  <c:v>0</c:v>
                </c:pt>
                <c:pt idx="3">
                  <c:v>0</c:v>
                </c:pt>
                <c:pt idx="4">
                  <c:v>1.8130633741834063E-2</c:v>
                </c:pt>
                <c:pt idx="5">
                  <c:v>1.8737260449110726E-2</c:v>
                </c:pt>
                <c:pt idx="6">
                  <c:v>0</c:v>
                </c:pt>
                <c:pt idx="7">
                  <c:v>1.1365435940360208E-2</c:v>
                </c:pt>
                <c:pt idx="8">
                  <c:v>8.1915577097005365E-4</c:v>
                </c:pt>
                <c:pt idx="9">
                  <c:v>5.0015806624502432E-2</c:v>
                </c:pt>
                <c:pt idx="10">
                  <c:v>4.3777269847486405E-3</c:v>
                </c:pt>
                <c:pt idx="11">
                  <c:v>1.7208816173660029E-2</c:v>
                </c:pt>
                <c:pt idx="12">
                  <c:v>1.3237550902815407E-3</c:v>
                </c:pt>
                <c:pt idx="13">
                  <c:v>0</c:v>
                </c:pt>
                <c:pt idx="14">
                  <c:v>1.8367735727794085E-2</c:v>
                </c:pt>
                <c:pt idx="15">
                  <c:v>2.4364870730514378E-2</c:v>
                </c:pt>
                <c:pt idx="16">
                  <c:v>6.9581367804160254E-3</c:v>
                </c:pt>
                <c:pt idx="17">
                  <c:v>1.1169513492842074E-3</c:v>
                </c:pt>
                <c:pt idx="18">
                  <c:v>7.5176491010721339E-2</c:v>
                </c:pt>
                <c:pt idx="19">
                  <c:v>5.1498213015351131E-2</c:v>
                </c:pt>
                <c:pt idx="20">
                  <c:v>1.4254929277477478E-3</c:v>
                </c:pt>
                <c:pt idx="21">
                  <c:v>0.12031546416838886</c:v>
                </c:pt>
                <c:pt idx="22">
                  <c:v>0</c:v>
                </c:pt>
                <c:pt idx="23">
                  <c:v>4.7840081473452978E-2</c:v>
                </c:pt>
                <c:pt idx="24">
                  <c:v>1.8358970834671123E-2</c:v>
                </c:pt>
                <c:pt idx="25">
                  <c:v>0</c:v>
                </c:pt>
                <c:pt idx="26">
                  <c:v>3.0607377006040219E-2</c:v>
                </c:pt>
                <c:pt idx="27">
                  <c:v>7.604468849861834E-2</c:v>
                </c:pt>
                <c:pt idx="28">
                  <c:v>6.6950704009700237E-3</c:v>
                </c:pt>
                <c:pt idx="29">
                  <c:v>0</c:v>
                </c:pt>
                <c:pt idx="30">
                  <c:v>9.3670756284327094E-3</c:v>
                </c:pt>
                <c:pt idx="31">
                  <c:v>8.5289694503405591E-3</c:v>
                </c:pt>
                <c:pt idx="32">
                  <c:v>0</c:v>
                </c:pt>
                <c:pt idx="33">
                  <c:v>8.7017007036408571E-3</c:v>
                </c:pt>
                <c:pt idx="34">
                  <c:v>1.0112088933347315E-3</c:v>
                </c:pt>
                <c:pt idx="35">
                  <c:v>6.3275071209141476E-4</c:v>
                </c:pt>
                <c:pt idx="36">
                  <c:v>8.5471929102876184E-4</c:v>
                </c:pt>
                <c:pt idx="37">
                  <c:v>1.8649896936677013E-2</c:v>
                </c:pt>
                <c:pt idx="38">
                  <c:v>2.438580022465326E-2</c:v>
                </c:pt>
                <c:pt idx="39">
                  <c:v>6.1987127750135866E-2</c:v>
                </c:pt>
                <c:pt idx="40">
                  <c:v>9.0020912550466872E-3</c:v>
                </c:pt>
                <c:pt idx="41">
                  <c:v>3.1897996125152768E-2</c:v>
                </c:pt>
                <c:pt idx="42">
                  <c:v>1.1009331385734993E-2</c:v>
                </c:pt>
                <c:pt idx="43">
                  <c:v>0</c:v>
                </c:pt>
                <c:pt idx="44">
                  <c:v>1.6898426147304718E-3</c:v>
                </c:pt>
                <c:pt idx="45">
                  <c:v>1.9816987010124364E-2</c:v>
                </c:pt>
                <c:pt idx="46">
                  <c:v>8.2047440748092837E-3</c:v>
                </c:pt>
                <c:pt idx="47">
                  <c:v>9.2301145400157714E-2</c:v>
                </c:pt>
                <c:pt idx="48">
                  <c:v>5.5472706882802134E-2</c:v>
                </c:pt>
                <c:pt idx="49">
                  <c:v>2.299521393031153E-2</c:v>
                </c:pt>
                <c:pt idx="50">
                  <c:v>1.2742557031356433E-2</c:v>
                </c:pt>
                <c:pt idx="51">
                  <c:v>0</c:v>
                </c:pt>
                <c:pt idx="52">
                  <c:v>0</c:v>
                </c:pt>
                <c:pt idx="53">
                  <c:v>0</c:v>
                </c:pt>
                <c:pt idx="54">
                  <c:v>0</c:v>
                </c:pt>
                <c:pt idx="55">
                  <c:v>0</c:v>
                </c:pt>
                <c:pt idx="56">
                  <c:v>0</c:v>
                </c:pt>
                <c:pt idx="57">
                  <c:v>0</c:v>
                </c:pt>
                <c:pt idx="58">
                  <c:v>0</c:v>
                </c:pt>
                <c:pt idx="59">
                  <c:v>0</c:v>
                </c:pt>
                <c:pt idx="60">
                  <c:v>0</c:v>
                </c:pt>
                <c:pt idx="61">
                  <c:v>0</c:v>
                </c:pt>
                <c:pt idx="62">
                  <c:v>0</c:v>
                </c:pt>
              </c:numCache>
            </c:numRef>
          </c:val>
          <c:extLst>
            <c:ext xmlns:c16="http://schemas.microsoft.com/office/drawing/2014/chart" uri="{C3380CC4-5D6E-409C-BE32-E72D297353CC}">
              <c16:uniqueId val="{00000000-3EF9-412D-93CB-E3FE13A8304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'Summary and Analysis'!$C$322</c:f>
              <c:strCache>
                <c:ptCount val="1"/>
                <c:pt idx="0">
                  <c:v>Total Emissions - North America (tCO2e)</c:v>
                </c:pt>
              </c:strCache>
            </c:strRef>
          </c:tx>
          <c:spPr>
            <a:solidFill>
              <a:schemeClr val="accent1"/>
            </a:solidFill>
            <a:ln>
              <a:noFill/>
            </a:ln>
            <a:effectLst/>
          </c:spPr>
          <c:invertIfNegative val="0"/>
          <c:cat>
            <c:strRef>
              <c:f>'Summary and Analysis'!$B$323:$B$373</c:f>
              <c:strCache>
                <c:ptCount val="40"/>
                <c:pt idx="0">
                  <c:v>Anguilla</c:v>
                </c:pt>
                <c:pt idx="1">
                  <c:v>Antigua and Barbuda</c:v>
                </c:pt>
                <c:pt idx="2">
                  <c:v>Aruba</c:v>
                </c:pt>
                <c:pt idx="3">
                  <c:v>Bahamas</c:v>
                </c:pt>
                <c:pt idx="4">
                  <c:v>Barbados</c:v>
                </c:pt>
                <c:pt idx="5">
                  <c:v>Belize</c:v>
                </c:pt>
                <c:pt idx="6">
                  <c:v>Bermuda</c:v>
                </c:pt>
                <c:pt idx="7">
                  <c:v>Virgin Islands (British)</c:v>
                </c:pt>
                <c:pt idx="8">
                  <c:v>Canada</c:v>
                </c:pt>
                <c:pt idx="9">
                  <c:v>Cayman Islands</c:v>
                </c:pt>
                <c:pt idx="10">
                  <c:v>Costa Rica</c:v>
                </c:pt>
                <c:pt idx="11">
                  <c:v>Cuba</c:v>
                </c:pt>
                <c:pt idx="12">
                  <c:v>Curacao</c:v>
                </c:pt>
                <c:pt idx="13">
                  <c:v>Dominica</c:v>
                </c:pt>
                <c:pt idx="14">
                  <c:v>Dominican Republic</c:v>
                </c:pt>
                <c:pt idx="15">
                  <c:v>El Salvador</c:v>
                </c:pt>
                <c:pt idx="16">
                  <c:v>Greenland</c:v>
                </c:pt>
                <c:pt idx="17">
                  <c:v>Grenada</c:v>
                </c:pt>
                <c:pt idx="18">
                  <c:v>Guam</c:v>
                </c:pt>
                <c:pt idx="19">
                  <c:v>Guatemala</c:v>
                </c:pt>
                <c:pt idx="20">
                  <c:v>Haiti</c:v>
                </c:pt>
                <c:pt idx="21">
                  <c:v>Honduras</c:v>
                </c:pt>
                <c:pt idx="22">
                  <c:v>Jamaica</c:v>
                </c:pt>
                <c:pt idx="23">
                  <c:v>Mexico</c:v>
                </c:pt>
                <c:pt idx="24">
                  <c:v>Montserrat</c:v>
                </c:pt>
                <c:pt idx="25">
                  <c:v>Nicaragua</c:v>
                </c:pt>
                <c:pt idx="26">
                  <c:v>Panama</c:v>
                </c:pt>
                <c:pt idx="27">
                  <c:v>Puerto Rico</c:v>
                </c:pt>
                <c:pt idx="28">
                  <c:v>Saint Barthelemy</c:v>
                </c:pt>
                <c:pt idx="29">
                  <c:v>St Kitts and Nevis</c:v>
                </c:pt>
                <c:pt idx="30">
                  <c:v>Saint Lucia</c:v>
                </c:pt>
                <c:pt idx="31">
                  <c:v>Saint Martin</c:v>
                </c:pt>
                <c:pt idx="32">
                  <c:v>Saint Pierre and Miquelon (France)</c:v>
                </c:pt>
                <c:pt idx="33">
                  <c:v>Saint Vincent and the Grenadines</c:v>
                </c:pt>
                <c:pt idx="34">
                  <c:v>Sint Maarten (Netherlands)</c:v>
                </c:pt>
                <c:pt idx="35">
                  <c:v>St Vincent and the Grenadines</c:v>
                </c:pt>
                <c:pt idx="36">
                  <c:v>Trinidad and Tobago</c:v>
                </c:pt>
                <c:pt idx="37">
                  <c:v>Turks and Caicos Islands</c:v>
                </c:pt>
                <c:pt idx="38">
                  <c:v>USA</c:v>
                </c:pt>
                <c:pt idx="39">
                  <c:v>United States Virgin Islands</c:v>
                </c:pt>
              </c:strCache>
            </c:strRef>
          </c:cat>
          <c:val>
            <c:numRef>
              <c:f>'Summary and Analysis'!$C$323:$C$373</c:f>
              <c:numCache>
                <c:formatCode>#,##0.00</c:formatCode>
                <c:ptCount val="51"/>
                <c:pt idx="0">
                  <c:v>0</c:v>
                </c:pt>
                <c:pt idx="1">
                  <c:v>5.9782971870621466</c:v>
                </c:pt>
                <c:pt idx="2">
                  <c:v>0</c:v>
                </c:pt>
                <c:pt idx="3">
                  <c:v>2.397951613931073</c:v>
                </c:pt>
                <c:pt idx="4">
                  <c:v>12.272912253324295</c:v>
                </c:pt>
                <c:pt idx="5">
                  <c:v>3.7110734339310736</c:v>
                </c:pt>
                <c:pt idx="6">
                  <c:v>0</c:v>
                </c:pt>
                <c:pt idx="7">
                  <c:v>0</c:v>
                </c:pt>
                <c:pt idx="8">
                  <c:v>223.99670889986552</c:v>
                </c:pt>
                <c:pt idx="9">
                  <c:v>6.9080562734621473</c:v>
                </c:pt>
                <c:pt idx="10">
                  <c:v>3.8481968103310735</c:v>
                </c:pt>
                <c:pt idx="11">
                  <c:v>3.3540091565310735</c:v>
                </c:pt>
                <c:pt idx="12">
                  <c:v>0</c:v>
                </c:pt>
                <c:pt idx="13">
                  <c:v>0</c:v>
                </c:pt>
                <c:pt idx="14">
                  <c:v>0</c:v>
                </c:pt>
                <c:pt idx="15">
                  <c:v>0</c:v>
                </c:pt>
                <c:pt idx="16">
                  <c:v>0</c:v>
                </c:pt>
                <c:pt idx="17">
                  <c:v>0</c:v>
                </c:pt>
                <c:pt idx="18">
                  <c:v>0</c:v>
                </c:pt>
                <c:pt idx="19">
                  <c:v>0</c:v>
                </c:pt>
                <c:pt idx="20">
                  <c:v>0</c:v>
                </c:pt>
                <c:pt idx="21">
                  <c:v>0</c:v>
                </c:pt>
                <c:pt idx="22">
                  <c:v>6.7424292286621474</c:v>
                </c:pt>
                <c:pt idx="23">
                  <c:v>118.18797161793222</c:v>
                </c:pt>
                <c:pt idx="24">
                  <c:v>0</c:v>
                </c:pt>
                <c:pt idx="25">
                  <c:v>0</c:v>
                </c:pt>
                <c:pt idx="26">
                  <c:v>3.7586996139310735</c:v>
                </c:pt>
                <c:pt idx="27">
                  <c:v>0</c:v>
                </c:pt>
                <c:pt idx="28">
                  <c:v>0</c:v>
                </c:pt>
                <c:pt idx="29">
                  <c:v>3.0073185815310737</c:v>
                </c:pt>
                <c:pt idx="30">
                  <c:v>0</c:v>
                </c:pt>
                <c:pt idx="31">
                  <c:v>0</c:v>
                </c:pt>
                <c:pt idx="32">
                  <c:v>0</c:v>
                </c:pt>
                <c:pt idx="33">
                  <c:v>0</c:v>
                </c:pt>
                <c:pt idx="34">
                  <c:v>0</c:v>
                </c:pt>
                <c:pt idx="35">
                  <c:v>0</c:v>
                </c:pt>
                <c:pt idx="36">
                  <c:v>12.801570855724295</c:v>
                </c:pt>
                <c:pt idx="37">
                  <c:v>0</c:v>
                </c:pt>
                <c:pt idx="38">
                  <c:v>1129.9441824074643</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3401-4531-808A-6821BA26298D}"/>
            </c:ext>
          </c:extLst>
        </c:ser>
        <c:dLbls>
          <c:showLegendKey val="0"/>
          <c:showVal val="0"/>
          <c:showCatName val="0"/>
          <c:showSerName val="0"/>
          <c:showPercent val="0"/>
          <c:showBubbleSize val="0"/>
        </c:dLbls>
        <c:gapWidth val="219"/>
        <c:axId val="1550707520"/>
        <c:axId val="1550701280"/>
      </c:barChart>
      <c:catAx>
        <c:axId val="1550707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0701280"/>
        <c:crosses val="autoZero"/>
        <c:auto val="1"/>
        <c:lblAlgn val="ctr"/>
        <c:lblOffset val="100"/>
        <c:noMultiLvlLbl val="0"/>
      </c:catAx>
      <c:valAx>
        <c:axId val="1550701280"/>
        <c:scaling>
          <c:orientation val="minMax"/>
        </c:scaling>
        <c:delete val="0"/>
        <c:axPos val="t"/>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0707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6</xdr:col>
      <xdr:colOff>233156</xdr:colOff>
      <xdr:row>0</xdr:row>
      <xdr:rowOff>97461</xdr:rowOff>
    </xdr:from>
    <xdr:to>
      <xdr:col>8</xdr:col>
      <xdr:colOff>74406</xdr:colOff>
      <xdr:row>2</xdr:row>
      <xdr:rowOff>135949</xdr:rowOff>
    </xdr:to>
    <xdr:pic>
      <xdr:nvPicPr>
        <xdr:cNvPr id="2" name="Picture 2">
          <a:extLst>
            <a:ext uri="{FF2B5EF4-FFF2-40B4-BE49-F238E27FC236}">
              <a16:creationId xmlns:a16="http://schemas.microsoft.com/office/drawing/2014/main" id="{AEE87C63-B8F4-82BB-F08D-1EEBB83F6A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57047" y="97461"/>
          <a:ext cx="1547468" cy="419488"/>
        </a:xfrm>
        <a:prstGeom prst="roundRect">
          <a:avLst>
            <a:gd name="adj" fmla="val 8594"/>
          </a:avLst>
        </a:prstGeom>
        <a:solidFill>
          <a:srgbClr val="FFFFFF">
            <a:shade val="85000"/>
          </a:srgbClr>
        </a:solidFill>
        <a:ln>
          <a:noFill/>
        </a:ln>
        <a:effectLst/>
      </xdr:spPr>
    </xdr:pic>
    <xdr:clientData/>
  </xdr:twoCellAnchor>
  <xdr:twoCellAnchor editAs="oneCell">
    <xdr:from>
      <xdr:col>6</xdr:col>
      <xdr:colOff>427797</xdr:colOff>
      <xdr:row>2</xdr:row>
      <xdr:rowOff>213950</xdr:rowOff>
    </xdr:from>
    <xdr:to>
      <xdr:col>7</xdr:col>
      <xdr:colOff>497508</xdr:colOff>
      <xdr:row>4</xdr:row>
      <xdr:rowOff>124061</xdr:rowOff>
    </xdr:to>
    <xdr:pic>
      <xdr:nvPicPr>
        <xdr:cNvPr id="4" name="Picture 3">
          <a:extLst>
            <a:ext uri="{FF2B5EF4-FFF2-40B4-BE49-F238E27FC236}">
              <a16:creationId xmlns:a16="http://schemas.microsoft.com/office/drawing/2014/main" id="{90E9A61B-3639-419D-A419-B36281C2E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51688" y="594950"/>
          <a:ext cx="1163016" cy="4816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198606</xdr:colOff>
      <xdr:row>5</xdr:row>
      <xdr:rowOff>13571</xdr:rowOff>
    </xdr:from>
    <xdr:to>
      <xdr:col>11</xdr:col>
      <xdr:colOff>299825</xdr:colOff>
      <xdr:row>24</xdr:row>
      <xdr:rowOff>176893</xdr:rowOff>
    </xdr:to>
    <xdr:graphicFrame macro="">
      <xdr:nvGraphicFramePr>
        <xdr:cNvPr id="3" name="Chart 2">
          <a:extLst>
            <a:ext uri="{FF2B5EF4-FFF2-40B4-BE49-F238E27FC236}">
              <a16:creationId xmlns:a16="http://schemas.microsoft.com/office/drawing/2014/main" id="{A1A225C9-83C0-42DF-1A2E-7BDA049CEA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555762</xdr:colOff>
      <xdr:row>5</xdr:row>
      <xdr:rowOff>6011</xdr:rowOff>
    </xdr:from>
    <xdr:to>
      <xdr:col>21</xdr:col>
      <xdr:colOff>19640</xdr:colOff>
      <xdr:row>24</xdr:row>
      <xdr:rowOff>190499</xdr:rowOff>
    </xdr:to>
    <xdr:graphicFrame macro="">
      <xdr:nvGraphicFramePr>
        <xdr:cNvPr id="4" name="Chart 3">
          <a:extLst>
            <a:ext uri="{FF2B5EF4-FFF2-40B4-BE49-F238E27FC236}">
              <a16:creationId xmlns:a16="http://schemas.microsoft.com/office/drawing/2014/main" id="{85CC273E-4D82-1C38-5D45-05C4484688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539570</xdr:colOff>
      <xdr:row>97</xdr:row>
      <xdr:rowOff>107156</xdr:rowOff>
    </xdr:from>
    <xdr:to>
      <xdr:col>21</xdr:col>
      <xdr:colOff>214313</xdr:colOff>
      <xdr:row>173</xdr:row>
      <xdr:rowOff>142874</xdr:rowOff>
    </xdr:to>
    <xdr:graphicFrame macro="">
      <xdr:nvGraphicFramePr>
        <xdr:cNvPr id="6" name="Chart 5">
          <a:extLst>
            <a:ext uri="{FF2B5EF4-FFF2-40B4-BE49-F238E27FC236}">
              <a16:creationId xmlns:a16="http://schemas.microsoft.com/office/drawing/2014/main" id="{5F9F2646-18D7-A0E3-DB1A-4E674E08F8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526094</xdr:colOff>
      <xdr:row>97</xdr:row>
      <xdr:rowOff>95250</xdr:rowOff>
    </xdr:from>
    <xdr:to>
      <xdr:col>34</xdr:col>
      <xdr:colOff>511969</xdr:colOff>
      <xdr:row>173</xdr:row>
      <xdr:rowOff>139205</xdr:rowOff>
    </xdr:to>
    <xdr:graphicFrame macro="">
      <xdr:nvGraphicFramePr>
        <xdr:cNvPr id="7" name="Chart 6">
          <a:extLst>
            <a:ext uri="{FF2B5EF4-FFF2-40B4-BE49-F238E27FC236}">
              <a16:creationId xmlns:a16="http://schemas.microsoft.com/office/drawing/2014/main" id="{263CFE65-21E1-5417-EA82-2974D8D5EE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448596</xdr:colOff>
      <xdr:row>176</xdr:row>
      <xdr:rowOff>142876</xdr:rowOff>
    </xdr:from>
    <xdr:to>
      <xdr:col>21</xdr:col>
      <xdr:colOff>202406</xdr:colOff>
      <xdr:row>243</xdr:row>
      <xdr:rowOff>130970</xdr:rowOff>
    </xdr:to>
    <xdr:graphicFrame macro="">
      <xdr:nvGraphicFramePr>
        <xdr:cNvPr id="8" name="Chart 7">
          <a:extLst>
            <a:ext uri="{FF2B5EF4-FFF2-40B4-BE49-F238E27FC236}">
              <a16:creationId xmlns:a16="http://schemas.microsoft.com/office/drawing/2014/main" id="{6777DFDB-B6B9-0CD7-49E6-F0B2FAC15B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548242</xdr:colOff>
      <xdr:row>176</xdr:row>
      <xdr:rowOff>142875</xdr:rowOff>
    </xdr:from>
    <xdr:to>
      <xdr:col>34</xdr:col>
      <xdr:colOff>523875</xdr:colOff>
      <xdr:row>243</xdr:row>
      <xdr:rowOff>131268</xdr:rowOff>
    </xdr:to>
    <xdr:graphicFrame macro="">
      <xdr:nvGraphicFramePr>
        <xdr:cNvPr id="9" name="Chart 8">
          <a:extLst>
            <a:ext uri="{FF2B5EF4-FFF2-40B4-BE49-F238E27FC236}">
              <a16:creationId xmlns:a16="http://schemas.microsoft.com/office/drawing/2014/main" id="{C9E63C9D-2DF2-5BDA-DD5E-493D7B08AC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404814</xdr:colOff>
      <xdr:row>247</xdr:row>
      <xdr:rowOff>130969</xdr:rowOff>
    </xdr:from>
    <xdr:to>
      <xdr:col>21</xdr:col>
      <xdr:colOff>226220</xdr:colOff>
      <xdr:row>311</xdr:row>
      <xdr:rowOff>71438</xdr:rowOff>
    </xdr:to>
    <xdr:graphicFrame macro="">
      <xdr:nvGraphicFramePr>
        <xdr:cNvPr id="10" name="Chart 9">
          <a:extLst>
            <a:ext uri="{FF2B5EF4-FFF2-40B4-BE49-F238E27FC236}">
              <a16:creationId xmlns:a16="http://schemas.microsoft.com/office/drawing/2014/main" id="{33284413-4BE5-8E7A-96D1-3DFBE18E91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21</xdr:col>
      <xdr:colOff>527288</xdr:colOff>
      <xdr:row>247</xdr:row>
      <xdr:rowOff>119063</xdr:rowOff>
    </xdr:from>
    <xdr:to>
      <xdr:col>34</xdr:col>
      <xdr:colOff>547688</xdr:colOff>
      <xdr:row>311</xdr:row>
      <xdr:rowOff>76857</xdr:rowOff>
    </xdr:to>
    <xdr:graphicFrame macro="">
      <xdr:nvGraphicFramePr>
        <xdr:cNvPr id="11" name="Chart 10">
          <a:extLst>
            <a:ext uri="{FF2B5EF4-FFF2-40B4-BE49-F238E27FC236}">
              <a16:creationId xmlns:a16="http://schemas.microsoft.com/office/drawing/2014/main" id="{5F8B1688-E782-F61B-C22F-ED4EACDDA8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370758</xdr:colOff>
      <xdr:row>321</xdr:row>
      <xdr:rowOff>190500</xdr:rowOff>
    </xdr:from>
    <xdr:to>
      <xdr:col>21</xdr:col>
      <xdr:colOff>178594</xdr:colOff>
      <xdr:row>373</xdr:row>
      <xdr:rowOff>154781</xdr:rowOff>
    </xdr:to>
    <xdr:graphicFrame macro="">
      <xdr:nvGraphicFramePr>
        <xdr:cNvPr id="12" name="Chart 11">
          <a:extLst>
            <a:ext uri="{FF2B5EF4-FFF2-40B4-BE49-F238E27FC236}">
              <a16:creationId xmlns:a16="http://schemas.microsoft.com/office/drawing/2014/main" id="{5DB249EB-217B-9DF9-DA0A-F4A0DFBD5D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21</xdr:col>
      <xdr:colOff>514401</xdr:colOff>
      <xdr:row>321</xdr:row>
      <xdr:rowOff>200153</xdr:rowOff>
    </xdr:from>
    <xdr:to>
      <xdr:col>34</xdr:col>
      <xdr:colOff>321469</xdr:colOff>
      <xdr:row>373</xdr:row>
      <xdr:rowOff>142875</xdr:rowOff>
    </xdr:to>
    <xdr:graphicFrame macro="">
      <xdr:nvGraphicFramePr>
        <xdr:cNvPr id="13" name="Chart 12">
          <a:extLst>
            <a:ext uri="{FF2B5EF4-FFF2-40B4-BE49-F238E27FC236}">
              <a16:creationId xmlns:a16="http://schemas.microsoft.com/office/drawing/2014/main" id="{7D345B7F-3389-B0C5-FF88-C32D15AE8A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835615</xdr:colOff>
      <xdr:row>377</xdr:row>
      <xdr:rowOff>24888</xdr:rowOff>
    </xdr:from>
    <xdr:to>
      <xdr:col>21</xdr:col>
      <xdr:colOff>154781</xdr:colOff>
      <xdr:row>412</xdr:row>
      <xdr:rowOff>11906</xdr:rowOff>
    </xdr:to>
    <xdr:graphicFrame macro="">
      <xdr:nvGraphicFramePr>
        <xdr:cNvPr id="14" name="Chart 13">
          <a:extLst>
            <a:ext uri="{FF2B5EF4-FFF2-40B4-BE49-F238E27FC236}">
              <a16:creationId xmlns:a16="http://schemas.microsoft.com/office/drawing/2014/main" id="{B4D52149-BB86-EADE-0F38-16F015A0BD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21</xdr:col>
      <xdr:colOff>523875</xdr:colOff>
      <xdr:row>377</xdr:row>
      <xdr:rowOff>59531</xdr:rowOff>
    </xdr:from>
    <xdr:to>
      <xdr:col>34</xdr:col>
      <xdr:colOff>309562</xdr:colOff>
      <xdr:row>412</xdr:row>
      <xdr:rowOff>0</xdr:rowOff>
    </xdr:to>
    <xdr:graphicFrame macro="">
      <xdr:nvGraphicFramePr>
        <xdr:cNvPr id="15" name="Chart 14">
          <a:extLst>
            <a:ext uri="{FF2B5EF4-FFF2-40B4-BE49-F238E27FC236}">
              <a16:creationId xmlns:a16="http://schemas.microsoft.com/office/drawing/2014/main" id="{688FBFD4-AA1E-7ED3-0B6E-057BF218D2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795160</xdr:colOff>
      <xdr:row>414</xdr:row>
      <xdr:rowOff>201818</xdr:rowOff>
    </xdr:from>
    <xdr:to>
      <xdr:col>21</xdr:col>
      <xdr:colOff>136004</xdr:colOff>
      <xdr:row>438</xdr:row>
      <xdr:rowOff>59531</xdr:rowOff>
    </xdr:to>
    <xdr:graphicFrame macro="">
      <xdr:nvGraphicFramePr>
        <xdr:cNvPr id="16" name="Chart 15">
          <a:extLst>
            <a:ext uri="{FF2B5EF4-FFF2-40B4-BE49-F238E27FC236}">
              <a16:creationId xmlns:a16="http://schemas.microsoft.com/office/drawing/2014/main" id="{340635E3-4F35-2414-FE53-903F024ACD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22</xdr:col>
      <xdr:colOff>23556</xdr:colOff>
      <xdr:row>414</xdr:row>
      <xdr:rowOff>191574</xdr:rowOff>
    </xdr:from>
    <xdr:to>
      <xdr:col>34</xdr:col>
      <xdr:colOff>284598</xdr:colOff>
      <xdr:row>438</xdr:row>
      <xdr:rowOff>47624</xdr:rowOff>
    </xdr:to>
    <xdr:graphicFrame macro="">
      <xdr:nvGraphicFramePr>
        <xdr:cNvPr id="17" name="Chart 16">
          <a:extLst>
            <a:ext uri="{FF2B5EF4-FFF2-40B4-BE49-F238E27FC236}">
              <a16:creationId xmlns:a16="http://schemas.microsoft.com/office/drawing/2014/main" id="{0246DE4C-F193-DAEB-454B-6A1FD546CB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10</xdr:col>
      <xdr:colOff>812187</xdr:colOff>
      <xdr:row>441</xdr:row>
      <xdr:rowOff>2439</xdr:rowOff>
    </xdr:from>
    <xdr:to>
      <xdr:col>21</xdr:col>
      <xdr:colOff>142875</xdr:colOff>
      <xdr:row>450</xdr:row>
      <xdr:rowOff>35717</xdr:rowOff>
    </xdr:to>
    <xdr:graphicFrame macro="">
      <xdr:nvGraphicFramePr>
        <xdr:cNvPr id="18" name="Chart 17">
          <a:extLst>
            <a:ext uri="{FF2B5EF4-FFF2-40B4-BE49-F238E27FC236}">
              <a16:creationId xmlns:a16="http://schemas.microsoft.com/office/drawing/2014/main" id="{6FD06048-56D5-127F-7213-9FC163EC82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22</xdr:col>
      <xdr:colOff>34182</xdr:colOff>
      <xdr:row>441</xdr:row>
      <xdr:rowOff>2738</xdr:rowOff>
    </xdr:from>
    <xdr:to>
      <xdr:col>34</xdr:col>
      <xdr:colOff>261937</xdr:colOff>
      <xdr:row>450</xdr:row>
      <xdr:rowOff>47624</xdr:rowOff>
    </xdr:to>
    <xdr:graphicFrame macro="">
      <xdr:nvGraphicFramePr>
        <xdr:cNvPr id="19" name="Chart 18">
          <a:extLst>
            <a:ext uri="{FF2B5EF4-FFF2-40B4-BE49-F238E27FC236}">
              <a16:creationId xmlns:a16="http://schemas.microsoft.com/office/drawing/2014/main" id="{FB5EA17F-45CA-DF5D-6C22-B079E7F27A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21</xdr:col>
      <xdr:colOff>40820</xdr:colOff>
      <xdr:row>5</xdr:row>
      <xdr:rowOff>69246</xdr:rowOff>
    </xdr:from>
    <xdr:to>
      <xdr:col>29</xdr:col>
      <xdr:colOff>557892</xdr:colOff>
      <xdr:row>24</xdr:row>
      <xdr:rowOff>122465</xdr:rowOff>
    </xdr:to>
    <xdr:graphicFrame macro="">
      <xdr:nvGraphicFramePr>
        <xdr:cNvPr id="5" name="Chart 4">
          <a:extLst>
            <a:ext uri="{FF2B5EF4-FFF2-40B4-BE49-F238E27FC236}">
              <a16:creationId xmlns:a16="http://schemas.microsoft.com/office/drawing/2014/main" id="{EAC487F1-08EB-C721-D008-1A4B76011C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30</xdr:col>
      <xdr:colOff>133048</xdr:colOff>
      <xdr:row>5</xdr:row>
      <xdr:rowOff>93436</xdr:rowOff>
    </xdr:from>
    <xdr:to>
      <xdr:col>37</xdr:col>
      <xdr:colOff>376464</xdr:colOff>
      <xdr:row>25</xdr:row>
      <xdr:rowOff>81643</xdr:rowOff>
    </xdr:to>
    <xdr:graphicFrame macro="">
      <xdr:nvGraphicFramePr>
        <xdr:cNvPr id="20" name="Chart 19">
          <a:extLst>
            <a:ext uri="{FF2B5EF4-FFF2-40B4-BE49-F238E27FC236}">
              <a16:creationId xmlns:a16="http://schemas.microsoft.com/office/drawing/2014/main" id="{D9A3C7E8-28A5-BAE0-B597-945B3F4076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xdr:col>
      <xdr:colOff>381222</xdr:colOff>
      <xdr:row>28</xdr:row>
      <xdr:rowOff>10859</xdr:rowOff>
    </xdr:from>
    <xdr:to>
      <xdr:col>11</xdr:col>
      <xdr:colOff>102010</xdr:colOff>
      <xdr:row>50</xdr:row>
      <xdr:rowOff>168088</xdr:rowOff>
    </xdr:to>
    <xdr:graphicFrame macro="">
      <xdr:nvGraphicFramePr>
        <xdr:cNvPr id="21" name="Chart 20">
          <a:extLst>
            <a:ext uri="{FF2B5EF4-FFF2-40B4-BE49-F238E27FC236}">
              <a16:creationId xmlns:a16="http://schemas.microsoft.com/office/drawing/2014/main" id="{3827C9A1-6548-8560-DC45-03D8E88BB0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468691</xdr:colOff>
      <xdr:row>27</xdr:row>
      <xdr:rowOff>203804</xdr:rowOff>
    </xdr:from>
    <xdr:to>
      <xdr:col>20</xdr:col>
      <xdr:colOff>326571</xdr:colOff>
      <xdr:row>51</xdr:row>
      <xdr:rowOff>0</xdr:rowOff>
    </xdr:to>
    <xdr:graphicFrame macro="">
      <xdr:nvGraphicFramePr>
        <xdr:cNvPr id="22" name="Chart 21">
          <a:extLst>
            <a:ext uri="{FF2B5EF4-FFF2-40B4-BE49-F238E27FC236}">
              <a16:creationId xmlns:a16="http://schemas.microsoft.com/office/drawing/2014/main" id="{61516853-CB89-7D13-A3EA-32AFA1D7A8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20</xdr:col>
      <xdr:colOff>594178</xdr:colOff>
      <xdr:row>27</xdr:row>
      <xdr:rowOff>162984</xdr:rowOff>
    </xdr:from>
    <xdr:to>
      <xdr:col>30</xdr:col>
      <xdr:colOff>149679</xdr:colOff>
      <xdr:row>52</xdr:row>
      <xdr:rowOff>68035</xdr:rowOff>
    </xdr:to>
    <xdr:graphicFrame macro="">
      <xdr:nvGraphicFramePr>
        <xdr:cNvPr id="23" name="Chart 22">
          <a:extLst>
            <a:ext uri="{FF2B5EF4-FFF2-40B4-BE49-F238E27FC236}">
              <a16:creationId xmlns:a16="http://schemas.microsoft.com/office/drawing/2014/main" id="{3D85BE16-E1F2-0F04-6289-5F47B0D6FA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30</xdr:col>
      <xdr:colOff>442988</xdr:colOff>
      <xdr:row>27</xdr:row>
      <xdr:rowOff>144841</xdr:rowOff>
    </xdr:from>
    <xdr:to>
      <xdr:col>38</xdr:col>
      <xdr:colOff>104321</xdr:colOff>
      <xdr:row>52</xdr:row>
      <xdr:rowOff>0</xdr:rowOff>
    </xdr:to>
    <xdr:graphicFrame macro="">
      <xdr:nvGraphicFramePr>
        <xdr:cNvPr id="24" name="Chart 23">
          <a:extLst>
            <a:ext uri="{FF2B5EF4-FFF2-40B4-BE49-F238E27FC236}">
              <a16:creationId xmlns:a16="http://schemas.microsoft.com/office/drawing/2014/main" id="{DEA442BA-F5A6-4E0C-63B5-62704BCFD3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Matthew Woodthorpe" id="{D1097BEB-615F-41A8-A956-D72966B002B0}" userId="Matthew Woodthorpe" providerId="None"/>
  <person displayName="Lyne, Rose" id="{4FDA14A5-603F-4063-A723-B041E1717270}" userId="S::s05rl2@abdn.ac.uk::e2366d0d-22be-47d9-b96c-a7cf49e43fa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8" dT="2023-04-11T12:52:47.29" personId="{4FDA14A5-603F-4063-A723-B041E1717270}" id="{57EAFBD2-FFFA-4FF1-929C-3A6802D5C0BB}">
    <text>For example: London, Birmingham, Glasgow</text>
  </threadedComment>
  <threadedComment ref="I16" dT="2023-04-11T12:52:47.29" personId="{4FDA14A5-603F-4063-A723-B041E1717270}" id="{16F37A9D-6CC3-4AEF-A85B-6733A75761D8}">
    <text>For example: London, Birmingham, Glasgow</text>
  </threadedComment>
  <threadedComment ref="C28" dT="2023-09-13T15:37:04.40" personId="{D1097BEB-615F-41A8-A956-D72966B002B0}" id="{D65E7219-DB24-4AB0-9C18-3BE20359145C}">
    <text>See "Customise institution location" tab for main UK regional airports</text>
  </threadedComment>
  <threadedComment ref="C38" dT="2023-09-13T15:37:04.40" personId="{D1097BEB-615F-41A8-A956-D72966B002B0}" id="{494CBEC5-1A1D-4D32-B0C8-1B1F5B6D230A}">
    <text>See "Customise institution location" tab for main UK regional airports</text>
  </threadedComment>
</ThreadedComments>
</file>

<file path=xl/threadedComments/threadedComment2.xml><?xml version="1.0" encoding="utf-8"?>
<ThreadedComments xmlns="http://schemas.microsoft.com/office/spreadsheetml/2018/threadedcomments" xmlns:x="http://schemas.openxmlformats.org/spreadsheetml/2006/main">
  <threadedComment ref="E5" personId="{00000000-0000-0000-0000-000000000000}" id="{8AE22F79-722A-4133-A458-1D1BD2A6BBF3}">
    <text>kg CO₂e per unit</text>
  </threadedComment>
  <threadedComment ref="C6" personId="{00000000-0000-0000-0000-000000000000}" id="{CF6D5913-ED06-4AE6-A86F-F32B300E474D}">
    <text>Unknown engine size</text>
  </threadedComment>
  <threadedComment ref="D7" personId="{00000000-0000-0000-0000-000000000000}" id="{3C797F1B-AB46-4DDB-8EC4-8DCF93A663BB}">
    <text>The distance travelled by individual passengers a transport mode</text>
  </threadedComment>
  <threadedComment ref="D8" personId="{00000000-0000-0000-0000-000000000000}" id="{C906F096-1CC0-4C5C-AC48-233A90C460FA}">
    <text>The distance travelled by individual passengers a transport mode</text>
  </threadedComment>
  <threadedComment ref="D9" personId="{00000000-0000-0000-0000-000000000000}" id="{BB2E0E4D-4564-47CD-AFD2-E717F1245923}">
    <text>The distance travelled by individual passengers a transport mode</text>
  </threadedComment>
  <threadedComment ref="D10" personId="{00000000-0000-0000-0000-000000000000}" id="{E3E12347-D23D-4992-93C9-71B07B876C0B}">
    <text>The distance travelled by individual passengers a transport mode</text>
  </threadedComment>
  <threadedComment ref="D11" personId="{00000000-0000-0000-0000-000000000000}" id="{2B67E2F2-D59C-41EF-B8A8-EA0DC4F95C92}">
    <text>The distance travelled by individual passengers a transport mode</text>
  </threadedComment>
  <threadedComment ref="C12" personId="{00000000-0000-0000-0000-000000000000}" id="{C5D143E2-258D-416D-BF03-B777CDAF5427}">
    <text>Domestic flights are those between UK airports.</text>
  </threadedComment>
  <threadedComment ref="D12" personId="{00000000-0000-0000-0000-000000000000}" id="{EBBCCB35-A73A-4583-AFDE-2810992FEF1C}">
    <text>The distance travelled by individual passengers per transport mode.</text>
  </threadedComment>
  <threadedComment ref="C13" personId="{00000000-0000-0000-0000-000000000000}" id="{44998849-A161-4FE3-AADE-8147E771380B}">
    <text>International flights to/from the UK, typically to Europe (up to 3700km distance).</text>
  </threadedComment>
  <threadedComment ref="D13" personId="{00000000-0000-0000-0000-000000000000}" id="{AF39C3A5-7C1C-4191-A04E-759E11AADB4C}">
    <text>The distance travelled by individual passengers a transport mode.</text>
  </threadedComment>
  <threadedComment ref="C14" personId="{00000000-0000-0000-0000-000000000000}" id="{83FE2E0B-2D29-4ADB-BEC0-FCA4D3C17E89}">
    <text>Long-haul international flights to/from the UK, typically to non-European destinations (over 3700km distance).</text>
  </threadedComment>
  <threadedComment ref="D14" personId="{00000000-0000-0000-0000-000000000000}" id="{FBAD71E4-6DBF-49D2-8D63-B06CBEBB1C00}">
    <text>The distance travelled by individual passengers a transport mode.</text>
  </threadedComment>
  <threadedComment ref="E20" personId="{00000000-0000-0000-0000-000000000000}" id="{D260EC21-7B8E-4E26-A5EE-CF2E4D6F79A4}">
    <text>kg CO₂e per unit</text>
  </threadedComment>
  <threadedComment ref="C22" personId="{00000000-0000-0000-0000-000000000000}" id="{DE2D51A2-08C1-4FCB-8332-BF8B0011EB01}">
    <text>Unknown engine size</text>
  </threadedComment>
  <threadedComment ref="D23" personId="{00000000-0000-0000-0000-000000000000}" id="{51F2F77F-F4C7-4D03-B159-E67309C806FC}">
    <text>The distance travelled by individual passengers a transport mode</text>
  </threadedComment>
  <threadedComment ref="D24" personId="{00000000-0000-0000-0000-000000000000}" id="{64F2C465-B401-45AD-97D8-D1D12CF6C3E7}">
    <text>The distance travelled by individual passengers a transport mode</text>
  </threadedComment>
  <threadedComment ref="D25" personId="{00000000-0000-0000-0000-000000000000}" id="{08EEBEB2-195A-43B8-AB06-2108956A9F3E}">
    <text>The distance travelled by individual passengers a transport mode</text>
  </threadedComment>
  <threadedComment ref="D26" personId="{00000000-0000-0000-0000-000000000000}" id="{A7DBDC34-CBF6-4B12-997C-3B13ED70084E}">
    <text>The distance travelled by individual passengers a transport mode</text>
  </threadedComment>
  <threadedComment ref="D27" personId="{00000000-0000-0000-0000-000000000000}" id="{9EB185E2-C1BA-46D0-A4E4-7B7D7A5C22C2}">
    <text>The distance travelled by individual passengers a transport mode</text>
  </threadedComment>
  <threadedComment ref="C28" personId="{00000000-0000-0000-0000-000000000000}" id="{72427B0B-B710-4838-9C94-B4A986334F76}">
    <text>Domestic flights are those between UK airports.</text>
  </threadedComment>
  <threadedComment ref="D28" personId="{00000000-0000-0000-0000-000000000000}" id="{D031E8D9-870C-4771-AC38-B22C2D0D3C4E}">
    <text>The distance travelled by individual passengers per transport mode.</text>
  </threadedComment>
  <threadedComment ref="C29" personId="{00000000-0000-0000-0000-000000000000}" id="{CB1FD4DC-4888-4F37-966E-7ED8F20F7E37}">
    <text>International flights to/from the UK, typically to Europe (up to 3700km distance).</text>
  </threadedComment>
  <threadedComment ref="D29" personId="{00000000-0000-0000-0000-000000000000}" id="{AC0EC5CD-00D5-46B9-BA14-687CAC40D8DC}">
    <text>The distance travelled by individual passengers a transport mode.</text>
  </threadedComment>
  <threadedComment ref="C30" personId="{00000000-0000-0000-0000-000000000000}" id="{3199673C-B933-4A60-8566-D993B0FB619D}">
    <text>Long-haul international flights to/from the UK, typically to non-European destinations (over 3700km distance).</text>
  </threadedComment>
  <threadedComment ref="D30" personId="{00000000-0000-0000-0000-000000000000}" id="{50A83FC0-5B7C-4438-95B3-B60DA09482A9}">
    <text>The distance travelled by individual passengers a transport mode.</text>
  </threadedComment>
</ThreadedComments>
</file>

<file path=xl/threadedComments/threadedComment3.xml><?xml version="1.0" encoding="utf-8"?>
<ThreadedComments xmlns="http://schemas.microsoft.com/office/spreadsheetml/2018/threadedcomments" xmlns:x="http://schemas.openxmlformats.org/spreadsheetml/2006/main">
  <threadedComment ref="F6" personId="{00000000-0000-0000-0000-000000000000}" id="{CE03D4CE-5422-49F8-B3C4-C3657B8636A4}">
    <text>kg CO₂e per unit</text>
  </threadedComment>
  <threadedComment ref="D13" personId="{00000000-0000-0000-0000-000000000000}" id="{D52964A7-A180-42F3-9E5A-0BF5E4373AEE}">
    <text>Unknown engine size</text>
  </threadedComment>
  <threadedComment ref="F17" personId="{00000000-0000-0000-0000-000000000000}" id="{43CF5E4E-F054-485A-A125-1E216412206A}">
    <text>kg CO₂e per unit</text>
  </threadedComment>
  <threadedComment ref="E18" personId="{00000000-0000-0000-0000-000000000000}" id="{838B57B7-FB36-41A9-81B4-D333C0E33DA9}">
    <text>The distance travelled by individual passengers a transport mode</text>
  </threadedComment>
  <threadedComment ref="F24" personId="{00000000-0000-0000-0000-000000000000}" id="{095A48FA-CF7C-4668-A859-4237B7744F7F}">
    <text>kg CO₂e per unit</text>
  </threadedComment>
  <threadedComment ref="E28" personId="{00000000-0000-0000-0000-000000000000}" id="{E765768C-A926-4C86-8CBE-A63180840F6C}">
    <text>The distance travelled by individual passengers a transport mode</text>
  </threadedComment>
  <threadedComment ref="E34" personId="{00000000-0000-0000-0000-000000000000}" id="{D63BDE23-3458-45EA-BE81-3D374BF2AD50}">
    <text>The distance travelled by individual passengers a transport mode</text>
  </threadedComment>
  <threadedComment ref="F38" personId="{00000000-0000-0000-0000-000000000000}" id="{6FD1D33B-1646-44BD-AD7A-A1B4A4EF91BE}">
    <text>kg CO₂e per unit</text>
  </threadedComment>
  <threadedComment ref="C39" personId="{00000000-0000-0000-0000-000000000000}" id="{02861CF5-89F3-4FB9-A57F-744923B6A511}">
    <text>Domestic flights are those between UK airports.</text>
  </threadedComment>
  <threadedComment ref="E39" personId="{00000000-0000-0000-0000-000000000000}" id="{C4C6133D-D8F3-4CDF-A47E-390D57B89321}">
    <text>The distance travelled by individual passengers per transport mode.</text>
  </threadedComment>
  <threadedComment ref="C40" personId="{00000000-0000-0000-0000-000000000000}" id="{12C4D67B-184F-40FC-8799-C2D02C6D99C3}">
    <text>International flights to/from the UK, typically to Europe (up to 3700km distance).</text>
  </threadedComment>
  <threadedComment ref="E41" personId="{00000000-0000-0000-0000-000000000000}" id="{1B6C9B0E-5E96-4F05-A77C-4340096CA228}">
    <text>The distance travelled by individual passengers a transport mode.</text>
  </threadedComment>
  <threadedComment ref="C43" personId="{00000000-0000-0000-0000-000000000000}" id="{80187933-063E-4095-A11A-5849645940EE}">
    <text>Long-haul international flights to/from the UK, typically to non-European destinations (over 3700km distance).</text>
  </threadedComment>
  <threadedComment ref="E44" personId="{00000000-0000-0000-0000-000000000000}" id="{4400837D-E36B-41AA-8322-86F058BC9921}">
    <text>The distance travelled by individual passengers a transport mode.</text>
  </threadedComment>
</ThreadedComments>
</file>

<file path=xl/threadedComments/threadedComment4.xml><?xml version="1.0" encoding="utf-8"?>
<ThreadedComments xmlns="http://schemas.microsoft.com/office/spreadsheetml/2018/threadedcomments" xmlns:x="http://schemas.openxmlformats.org/spreadsheetml/2006/main">
  <threadedComment ref="G5" dT="2023-09-27T11:09:04.54" personId="{4FDA14A5-603F-4063-A723-B041E1717270}" id="{49F236BE-4E01-4D86-96F4-5799B376E681}">
    <text>2 trips = 1 return journey</text>
  </threadedComment>
  <threadedComment ref="I5" dT="2023-09-28T13:56:07.00" personId="{4FDA14A5-603F-4063-A723-B041E1717270}" id="{616DF691-DC87-4078-AB43-280FF048F1C3}">
    <text>Only enter % assumptions for the initial leg of a student's journey. 
i.e., When entering % assumptions for flights, do not also add % assumptions for car/rail/etc. for the final leg of the journey to the institution
The tool will automatically calculate the emissions from any middle and end journey legs as detailed in the "Flights Methodology" worksheet</text>
  </threadedComment>
  <threadedComment ref="N6" dT="2023-09-27T11:12:57.47" personId="{4FDA14A5-603F-4063-A723-B041E1717270}" id="{C072A7E4-FECA-41CD-ADDC-81E1A9F0D081}">
    <text>Domestic flights are those between UK airports.</text>
  </threadedComment>
  <threadedComment ref="O6" dT="2023-09-27T11:13:07.45" personId="{4FDA14A5-603F-4063-A723-B041E1717270}" id="{4372ADA0-F7A5-4F3E-8D01-D8F6499BE148}">
    <text>International flights to/from the UK, typically to Europe (up to 3700km distance).</text>
  </threadedComment>
  <threadedComment ref="P6" dT="2023-09-27T11:13:22.83" personId="{4FDA14A5-603F-4063-A723-B041E1717270}" id="{C561769F-BEB1-480B-A584-43F9E5490537}">
    <text>Long-haul international flights to/from the UK, typically to non-European destinations (over 3700km distance).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BBF89-67AB-42F8-A490-4D9C5025554C}">
  <dimension ref="A1:AU131"/>
  <sheetViews>
    <sheetView tabSelected="1" zoomScale="115" zoomScaleNormal="115" workbookViewId="0">
      <selection activeCell="C9" sqref="C9:H31"/>
    </sheetView>
  </sheetViews>
  <sheetFormatPr defaultRowHeight="14.5" x14ac:dyDescent="0.35"/>
  <cols>
    <col min="1" max="1" width="2.81640625" style="10" customWidth="1"/>
    <col min="2" max="2" width="2.7265625" customWidth="1"/>
    <col min="3" max="3" width="19.54296875" customWidth="1"/>
    <col min="4" max="4" width="36.453125" customWidth="1"/>
    <col min="5" max="5" width="9.1796875" customWidth="1"/>
    <col min="6" max="6" width="12.1796875" customWidth="1"/>
    <col min="7" max="7" width="16.453125" customWidth="1"/>
    <col min="9" max="9" width="2.7265625" style="10" customWidth="1"/>
    <col min="10" max="47" width="9.1796875" style="10"/>
  </cols>
  <sheetData>
    <row r="1" spans="2:23" s="10" customFormat="1" x14ac:dyDescent="0.35"/>
    <row r="2" spans="2:23" x14ac:dyDescent="0.35">
      <c r="B2" s="230" t="s">
        <v>484</v>
      </c>
      <c r="C2" s="230"/>
      <c r="D2" s="173" t="s">
        <v>421</v>
      </c>
      <c r="E2" s="212" t="s">
        <v>265</v>
      </c>
      <c r="F2" s="174">
        <v>45028</v>
      </c>
      <c r="G2" s="10"/>
      <c r="H2" s="10"/>
    </row>
    <row r="3" spans="2:23" ht="29" x14ac:dyDescent="0.35">
      <c r="B3" s="231" t="s">
        <v>483</v>
      </c>
      <c r="C3" s="231"/>
      <c r="D3" s="175" t="s">
        <v>345</v>
      </c>
      <c r="E3" s="212" t="s">
        <v>265</v>
      </c>
      <c r="F3" s="189">
        <v>45194</v>
      </c>
      <c r="G3" s="10"/>
      <c r="H3" s="10"/>
    </row>
    <row r="4" spans="2:23" x14ac:dyDescent="0.35">
      <c r="B4" s="230" t="s">
        <v>264</v>
      </c>
      <c r="C4" s="230"/>
      <c r="D4" s="176">
        <v>0.5</v>
      </c>
      <c r="E4" s="212" t="s">
        <v>265</v>
      </c>
      <c r="F4" s="189">
        <v>45194</v>
      </c>
      <c r="G4" s="10"/>
      <c r="H4" s="10"/>
    </row>
    <row r="5" spans="2:23" s="10" customFormat="1" ht="15" thickBot="1" x14ac:dyDescent="0.4">
      <c r="C5" s="35"/>
      <c r="D5" s="34"/>
      <c r="E5" s="35"/>
      <c r="F5" s="36"/>
    </row>
    <row r="6" spans="2:23" ht="15" customHeight="1" x14ac:dyDescent="0.35">
      <c r="B6" s="220" t="s">
        <v>486</v>
      </c>
      <c r="C6" s="221"/>
      <c r="D6" s="221"/>
      <c r="E6" s="221"/>
      <c r="F6" s="221"/>
      <c r="G6" s="221"/>
      <c r="H6" s="221"/>
      <c r="I6" s="222"/>
    </row>
    <row r="7" spans="2:23" ht="15" customHeight="1" x14ac:dyDescent="0.35">
      <c r="B7" s="223"/>
      <c r="C7" s="224"/>
      <c r="D7" s="224"/>
      <c r="E7" s="224"/>
      <c r="F7" s="224"/>
      <c r="G7" s="224"/>
      <c r="H7" s="224"/>
      <c r="I7" s="225"/>
    </row>
    <row r="8" spans="2:23" ht="4.5" customHeight="1" x14ac:dyDescent="0.35">
      <c r="B8" s="39"/>
      <c r="C8" s="211"/>
      <c r="D8" s="211"/>
      <c r="E8" s="211"/>
      <c r="F8" s="211"/>
      <c r="G8" s="211"/>
      <c r="H8" s="211"/>
      <c r="I8" s="180"/>
      <c r="L8" s="32"/>
      <c r="M8" s="32"/>
      <c r="N8" s="32"/>
      <c r="O8" s="32"/>
      <c r="P8" s="32"/>
      <c r="Q8" s="32"/>
      <c r="R8" s="32"/>
      <c r="S8" s="32"/>
      <c r="T8" s="32"/>
      <c r="U8" s="32"/>
      <c r="V8" s="32"/>
      <c r="W8" s="32"/>
    </row>
    <row r="9" spans="2:23" x14ac:dyDescent="0.35">
      <c r="B9" s="39"/>
      <c r="C9" s="229" t="s">
        <v>488</v>
      </c>
      <c r="D9" s="229"/>
      <c r="E9" s="229"/>
      <c r="F9" s="229"/>
      <c r="G9" s="229"/>
      <c r="H9" s="229"/>
      <c r="I9" s="40"/>
      <c r="L9" s="228"/>
      <c r="M9" s="228"/>
      <c r="N9" s="228"/>
      <c r="O9" s="228"/>
      <c r="P9" s="228"/>
      <c r="Q9" s="228"/>
      <c r="R9" s="228"/>
      <c r="S9" s="228"/>
      <c r="T9" s="228"/>
      <c r="U9" s="228"/>
      <c r="V9" s="228"/>
      <c r="W9" s="228"/>
    </row>
    <row r="10" spans="2:23" x14ac:dyDescent="0.35">
      <c r="B10" s="39"/>
      <c r="C10" s="229"/>
      <c r="D10" s="229"/>
      <c r="E10" s="229"/>
      <c r="F10" s="229"/>
      <c r="G10" s="229"/>
      <c r="H10" s="229"/>
      <c r="I10" s="40"/>
      <c r="L10" s="177"/>
      <c r="M10" s="22"/>
      <c r="N10" s="22"/>
      <c r="O10" s="22"/>
      <c r="P10" s="22"/>
      <c r="Q10" s="22"/>
      <c r="R10" s="22"/>
    </row>
    <row r="11" spans="2:23" x14ac:dyDescent="0.35">
      <c r="B11" s="39"/>
      <c r="C11" s="229"/>
      <c r="D11" s="229"/>
      <c r="E11" s="229"/>
      <c r="F11" s="229"/>
      <c r="G11" s="229"/>
      <c r="H11" s="229"/>
      <c r="I11" s="40"/>
      <c r="L11" s="218"/>
      <c r="M11" s="218"/>
      <c r="N11" s="218"/>
      <c r="O11" s="218"/>
      <c r="P11" s="218"/>
      <c r="Q11" s="218"/>
      <c r="R11" s="218"/>
      <c r="S11" s="218"/>
      <c r="T11" s="218"/>
      <c r="U11" s="218"/>
      <c r="V11" s="218"/>
      <c r="W11" s="218"/>
    </row>
    <row r="12" spans="2:23" x14ac:dyDescent="0.35">
      <c r="B12" s="39"/>
      <c r="C12" s="229"/>
      <c r="D12" s="229"/>
      <c r="E12" s="229"/>
      <c r="F12" s="229"/>
      <c r="G12" s="229"/>
      <c r="H12" s="229"/>
      <c r="I12" s="40"/>
    </row>
    <row r="13" spans="2:23" x14ac:dyDescent="0.35">
      <c r="B13" s="39"/>
      <c r="C13" s="229"/>
      <c r="D13" s="229"/>
      <c r="E13" s="229"/>
      <c r="F13" s="229"/>
      <c r="G13" s="229"/>
      <c r="H13" s="229"/>
      <c r="I13" s="40"/>
    </row>
    <row r="14" spans="2:23" x14ac:dyDescent="0.35">
      <c r="B14" s="39"/>
      <c r="C14" s="229"/>
      <c r="D14" s="229"/>
      <c r="E14" s="229"/>
      <c r="F14" s="229"/>
      <c r="G14" s="229"/>
      <c r="H14" s="229"/>
      <c r="I14" s="40"/>
    </row>
    <row r="15" spans="2:23" ht="15" customHeight="1" x14ac:dyDescent="0.35">
      <c r="B15" s="39"/>
      <c r="C15" s="229"/>
      <c r="D15" s="229"/>
      <c r="E15" s="229"/>
      <c r="F15" s="229"/>
      <c r="G15" s="229"/>
      <c r="H15" s="229"/>
      <c r="I15" s="188"/>
      <c r="L15" s="227"/>
      <c r="M15" s="227"/>
      <c r="N15" s="227"/>
      <c r="O15" s="227"/>
      <c r="P15" s="227"/>
      <c r="Q15" s="227"/>
      <c r="R15" s="227"/>
      <c r="S15" s="227"/>
      <c r="T15" s="227"/>
      <c r="U15" s="227"/>
      <c r="V15" s="227"/>
      <c r="W15" s="227"/>
    </row>
    <row r="16" spans="2:23" x14ac:dyDescent="0.35">
      <c r="B16" s="39"/>
      <c r="C16" s="229"/>
      <c r="D16" s="229"/>
      <c r="E16" s="229"/>
      <c r="F16" s="229"/>
      <c r="G16" s="229"/>
      <c r="H16" s="229"/>
      <c r="I16" s="188"/>
      <c r="L16" s="187"/>
      <c r="M16" s="187"/>
      <c r="N16" s="187"/>
      <c r="O16" s="187"/>
      <c r="P16" s="187"/>
      <c r="Q16" s="187"/>
      <c r="R16" s="187"/>
      <c r="S16" s="187"/>
      <c r="T16" s="187"/>
      <c r="U16" s="187"/>
      <c r="V16" s="187"/>
      <c r="W16" s="187"/>
    </row>
    <row r="17" spans="2:23" x14ac:dyDescent="0.35">
      <c r="B17" s="39"/>
      <c r="C17" s="229"/>
      <c r="D17" s="229"/>
      <c r="E17" s="229"/>
      <c r="F17" s="229"/>
      <c r="G17" s="229"/>
      <c r="H17" s="229"/>
      <c r="I17" s="181"/>
      <c r="L17" s="226"/>
      <c r="M17" s="226"/>
      <c r="N17" s="226"/>
      <c r="O17" s="226"/>
      <c r="P17" s="226"/>
      <c r="Q17" s="226"/>
      <c r="R17" s="226"/>
      <c r="S17" s="226"/>
      <c r="T17" s="226"/>
      <c r="U17" s="226"/>
      <c r="V17" s="226"/>
      <c r="W17" s="226"/>
    </row>
    <row r="18" spans="2:23" x14ac:dyDescent="0.35">
      <c r="B18" s="39"/>
      <c r="C18" s="229"/>
      <c r="D18" s="229"/>
      <c r="E18" s="229"/>
      <c r="F18" s="229"/>
      <c r="G18" s="229"/>
      <c r="H18" s="229"/>
      <c r="I18" s="181"/>
      <c r="L18" s="22"/>
      <c r="M18" s="22"/>
      <c r="N18" s="22"/>
      <c r="O18" s="22"/>
      <c r="P18" s="22"/>
      <c r="Q18" s="22"/>
      <c r="R18" s="22"/>
      <c r="S18" s="22"/>
      <c r="T18" s="22"/>
      <c r="U18" s="22"/>
      <c r="V18" s="22"/>
      <c r="W18" s="22"/>
    </row>
    <row r="19" spans="2:23" ht="28.5" customHeight="1" x14ac:dyDescent="0.35">
      <c r="B19" s="39"/>
      <c r="C19" s="229"/>
      <c r="D19" s="229"/>
      <c r="E19" s="229"/>
      <c r="F19" s="229"/>
      <c r="G19" s="229"/>
      <c r="H19" s="229"/>
      <c r="I19" s="188"/>
      <c r="L19" s="227"/>
      <c r="M19" s="227"/>
      <c r="N19" s="227"/>
      <c r="O19" s="227"/>
      <c r="P19" s="227"/>
      <c r="Q19" s="227"/>
      <c r="R19" s="227"/>
      <c r="S19" s="227"/>
      <c r="T19" s="227"/>
      <c r="U19" s="227"/>
      <c r="V19" s="227"/>
      <c r="W19" s="227"/>
    </row>
    <row r="20" spans="2:23" x14ac:dyDescent="0.35">
      <c r="B20" s="39"/>
      <c r="C20" s="229"/>
      <c r="D20" s="229"/>
      <c r="E20" s="229"/>
      <c r="F20" s="229"/>
      <c r="G20" s="229"/>
      <c r="H20" s="229"/>
      <c r="I20" s="182"/>
      <c r="L20" s="178"/>
      <c r="M20" s="178"/>
      <c r="N20" s="178"/>
      <c r="O20" s="178"/>
      <c r="P20" s="178"/>
      <c r="Q20" s="178"/>
      <c r="R20" s="178"/>
      <c r="S20" s="178"/>
      <c r="T20" s="178"/>
      <c r="U20" s="178"/>
      <c r="V20" s="178"/>
      <c r="W20" s="178"/>
    </row>
    <row r="21" spans="2:23" x14ac:dyDescent="0.35">
      <c r="B21" s="39"/>
      <c r="C21" s="229"/>
      <c r="D21" s="229"/>
      <c r="E21" s="229"/>
      <c r="F21" s="229"/>
      <c r="G21" s="229"/>
      <c r="H21" s="229"/>
      <c r="I21" s="181"/>
      <c r="L21" s="226"/>
      <c r="M21" s="226"/>
      <c r="N21" s="226"/>
      <c r="O21" s="226"/>
      <c r="P21" s="226"/>
      <c r="Q21" s="226"/>
      <c r="R21" s="226"/>
      <c r="S21" s="226"/>
      <c r="T21" s="226"/>
      <c r="U21" s="226"/>
      <c r="V21" s="226"/>
      <c r="W21" s="226"/>
    </row>
    <row r="22" spans="2:23" x14ac:dyDescent="0.35">
      <c r="B22" s="39"/>
      <c r="C22" s="229"/>
      <c r="D22" s="229"/>
      <c r="E22" s="229"/>
      <c r="F22" s="229"/>
      <c r="G22" s="229"/>
      <c r="H22" s="229"/>
      <c r="I22" s="181"/>
      <c r="L22" s="179"/>
      <c r="M22" s="179"/>
      <c r="N22" s="179"/>
      <c r="O22" s="179"/>
      <c r="P22" s="179"/>
      <c r="Q22" s="179"/>
      <c r="R22" s="179"/>
      <c r="S22" s="179"/>
      <c r="T22" s="179"/>
      <c r="U22" s="179"/>
      <c r="V22" s="179"/>
      <c r="W22" s="179"/>
    </row>
    <row r="23" spans="2:23" x14ac:dyDescent="0.35">
      <c r="B23" s="39"/>
      <c r="C23" s="229"/>
      <c r="D23" s="229"/>
      <c r="E23" s="229"/>
      <c r="F23" s="229"/>
      <c r="G23" s="229"/>
      <c r="H23" s="229"/>
      <c r="I23" s="188"/>
      <c r="L23" s="227"/>
      <c r="M23" s="227"/>
      <c r="N23" s="227"/>
      <c r="O23" s="227"/>
      <c r="P23" s="227"/>
      <c r="Q23" s="227"/>
      <c r="R23" s="227"/>
      <c r="S23" s="227"/>
      <c r="T23" s="227"/>
      <c r="U23" s="227"/>
      <c r="V23" s="227"/>
      <c r="W23" s="227"/>
    </row>
    <row r="24" spans="2:23" x14ac:dyDescent="0.35">
      <c r="B24" s="39"/>
      <c r="C24" s="229"/>
      <c r="D24" s="229"/>
      <c r="E24" s="229"/>
      <c r="F24" s="229"/>
      <c r="G24" s="229"/>
      <c r="H24" s="229"/>
      <c r="I24" s="188"/>
      <c r="L24" s="187"/>
      <c r="M24" s="187"/>
      <c r="N24" s="187"/>
      <c r="O24" s="187"/>
      <c r="P24" s="187"/>
      <c r="Q24" s="187"/>
      <c r="R24" s="187"/>
      <c r="S24" s="187"/>
      <c r="T24" s="187"/>
      <c r="U24" s="187"/>
      <c r="V24" s="187"/>
      <c r="W24" s="187"/>
    </row>
    <row r="25" spans="2:23" x14ac:dyDescent="0.35">
      <c r="B25" s="39"/>
      <c r="C25" s="229"/>
      <c r="D25" s="229"/>
      <c r="E25" s="229"/>
      <c r="F25" s="229"/>
      <c r="G25" s="229"/>
      <c r="H25" s="229"/>
      <c r="I25" s="181"/>
      <c r="L25" s="226"/>
      <c r="M25" s="226"/>
      <c r="N25" s="226"/>
      <c r="O25" s="226"/>
      <c r="P25" s="226"/>
      <c r="Q25" s="226"/>
      <c r="R25" s="226"/>
      <c r="S25" s="226"/>
      <c r="T25" s="226"/>
      <c r="U25" s="226"/>
      <c r="V25" s="226"/>
      <c r="W25" s="226"/>
    </row>
    <row r="26" spans="2:23" x14ac:dyDescent="0.35">
      <c r="B26" s="39"/>
      <c r="C26" s="229"/>
      <c r="D26" s="229"/>
      <c r="E26" s="229"/>
      <c r="F26" s="229"/>
      <c r="G26" s="229"/>
      <c r="H26" s="229"/>
      <c r="I26" s="183"/>
      <c r="L26" s="179"/>
      <c r="M26" s="179"/>
      <c r="N26" s="179"/>
      <c r="O26" s="179"/>
      <c r="P26" s="179"/>
      <c r="Q26" s="179"/>
      <c r="R26" s="179"/>
      <c r="S26" s="179"/>
      <c r="T26" s="179"/>
      <c r="U26" s="179"/>
      <c r="V26" s="179"/>
      <c r="W26" s="179"/>
    </row>
    <row r="27" spans="2:23" ht="15" customHeight="1" x14ac:dyDescent="0.35">
      <c r="B27" s="39"/>
      <c r="C27" s="229"/>
      <c r="D27" s="229"/>
      <c r="E27" s="229"/>
      <c r="F27" s="229"/>
      <c r="G27" s="229"/>
      <c r="H27" s="229"/>
      <c r="I27" s="188"/>
      <c r="L27" s="227"/>
      <c r="M27" s="227"/>
      <c r="N27" s="227"/>
      <c r="O27" s="227"/>
      <c r="P27" s="227"/>
      <c r="Q27" s="227"/>
      <c r="R27" s="227"/>
      <c r="S27" s="227"/>
      <c r="T27" s="227"/>
      <c r="U27" s="227"/>
      <c r="V27" s="227"/>
      <c r="W27" s="227"/>
    </row>
    <row r="28" spans="2:23" x14ac:dyDescent="0.35">
      <c r="B28" s="39"/>
      <c r="C28" s="229"/>
      <c r="D28" s="229"/>
      <c r="E28" s="229"/>
      <c r="F28" s="229"/>
      <c r="G28" s="229"/>
      <c r="H28" s="229"/>
      <c r="I28" s="182"/>
      <c r="L28" s="178"/>
      <c r="M28" s="178"/>
      <c r="N28" s="178"/>
      <c r="O28" s="178"/>
      <c r="P28" s="178"/>
      <c r="Q28" s="178"/>
      <c r="R28" s="178"/>
      <c r="S28" s="178"/>
      <c r="T28" s="178"/>
      <c r="U28" s="178"/>
      <c r="V28" s="178"/>
      <c r="W28" s="178"/>
    </row>
    <row r="29" spans="2:23" ht="63.75" customHeight="1" x14ac:dyDescent="0.35">
      <c r="B29" s="39"/>
      <c r="C29" s="229"/>
      <c r="D29" s="229"/>
      <c r="E29" s="229"/>
      <c r="F29" s="229"/>
      <c r="G29" s="229"/>
      <c r="H29" s="229"/>
      <c r="I29" s="188"/>
      <c r="L29" s="227"/>
      <c r="M29" s="227"/>
      <c r="N29" s="227"/>
      <c r="O29" s="227"/>
      <c r="P29" s="227"/>
      <c r="Q29" s="227"/>
      <c r="R29" s="227"/>
      <c r="S29" s="227"/>
      <c r="T29" s="227"/>
      <c r="U29" s="227"/>
      <c r="V29" s="227"/>
      <c r="W29" s="227"/>
    </row>
    <row r="30" spans="2:23" ht="14.25" customHeight="1" x14ac:dyDescent="0.35">
      <c r="B30" s="39"/>
      <c r="C30" s="229"/>
      <c r="D30" s="229"/>
      <c r="E30" s="229"/>
      <c r="F30" s="229"/>
      <c r="G30" s="229"/>
      <c r="H30" s="229"/>
      <c r="I30" s="182"/>
      <c r="L30" s="178"/>
      <c r="M30" s="178"/>
      <c r="N30" s="178"/>
      <c r="O30" s="178"/>
      <c r="P30" s="178"/>
      <c r="Q30" s="178"/>
      <c r="R30" s="178"/>
      <c r="S30" s="178"/>
      <c r="T30" s="178"/>
      <c r="U30" s="178"/>
      <c r="V30" s="178"/>
      <c r="W30" s="178"/>
    </row>
    <row r="31" spans="2:23" ht="18" customHeight="1" x14ac:dyDescent="0.35">
      <c r="B31" s="39"/>
      <c r="C31" s="229"/>
      <c r="D31" s="229"/>
      <c r="E31" s="229"/>
      <c r="F31" s="229"/>
      <c r="G31" s="229"/>
      <c r="H31" s="229"/>
      <c r="I31" s="40"/>
      <c r="L31" s="218"/>
      <c r="M31" s="218"/>
      <c r="N31" s="218"/>
      <c r="O31" s="218"/>
      <c r="P31" s="218"/>
      <c r="Q31" s="218"/>
      <c r="R31" s="218"/>
      <c r="S31" s="218"/>
      <c r="T31" s="218"/>
      <c r="U31" s="218"/>
      <c r="V31" s="218"/>
      <c r="W31" s="218"/>
    </row>
    <row r="32" spans="2:23" ht="15" thickBot="1" x14ac:dyDescent="0.4">
      <c r="B32" s="41"/>
      <c r="C32" s="184"/>
      <c r="D32" s="184"/>
      <c r="E32" s="184"/>
      <c r="F32" s="184"/>
      <c r="G32" s="184"/>
      <c r="H32" s="184"/>
      <c r="I32" s="185"/>
    </row>
    <row r="33" spans="2:9" s="10" customFormat="1" ht="15" thickBot="1" x14ac:dyDescent="0.4">
      <c r="C33" s="23"/>
      <c r="D33" s="23"/>
      <c r="E33" s="23"/>
      <c r="F33" s="23"/>
      <c r="G33" s="23"/>
      <c r="H33" s="23"/>
      <c r="I33" s="23"/>
    </row>
    <row r="34" spans="2:9" s="10" customFormat="1" x14ac:dyDescent="0.35">
      <c r="B34" s="220" t="s">
        <v>478</v>
      </c>
      <c r="C34" s="221"/>
      <c r="D34" s="221"/>
      <c r="E34" s="221"/>
      <c r="F34" s="221"/>
      <c r="G34" s="221"/>
      <c r="H34" s="221"/>
      <c r="I34" s="222"/>
    </row>
    <row r="35" spans="2:9" s="10" customFormat="1" x14ac:dyDescent="0.35">
      <c r="B35" s="223"/>
      <c r="C35" s="224"/>
      <c r="D35" s="224"/>
      <c r="E35" s="224"/>
      <c r="F35" s="224"/>
      <c r="G35" s="224"/>
      <c r="H35" s="224"/>
      <c r="I35" s="225"/>
    </row>
    <row r="36" spans="2:9" s="10" customFormat="1" x14ac:dyDescent="0.35">
      <c r="B36" s="39"/>
      <c r="C36" s="32"/>
      <c r="D36" s="32"/>
      <c r="E36" s="32"/>
      <c r="F36" s="32"/>
      <c r="G36" s="32"/>
      <c r="H36" s="32"/>
      <c r="I36" s="180"/>
    </row>
    <row r="37" spans="2:9" s="10" customFormat="1" x14ac:dyDescent="0.35">
      <c r="B37" s="39"/>
      <c r="C37" s="28" t="s">
        <v>331</v>
      </c>
      <c r="D37" s="219" t="s">
        <v>327</v>
      </c>
      <c r="E37" s="219"/>
      <c r="F37" s="219"/>
      <c r="G37" s="219"/>
      <c r="H37" s="219"/>
      <c r="I37" s="40"/>
    </row>
    <row r="38" spans="2:9" s="10" customFormat="1" x14ac:dyDescent="0.35">
      <c r="B38" s="39"/>
      <c r="C38" s="28" t="s">
        <v>395</v>
      </c>
      <c r="D38" s="219" t="s">
        <v>183</v>
      </c>
      <c r="E38" s="219"/>
      <c r="F38" s="219"/>
      <c r="G38" s="219"/>
      <c r="H38" s="219"/>
      <c r="I38" s="40"/>
    </row>
    <row r="39" spans="2:9" s="10" customFormat="1" x14ac:dyDescent="0.35">
      <c r="B39" s="39"/>
      <c r="C39" s="28" t="s">
        <v>358</v>
      </c>
      <c r="D39" s="219" t="s">
        <v>355</v>
      </c>
      <c r="E39" s="219"/>
      <c r="F39" s="219"/>
      <c r="G39" s="219"/>
      <c r="H39" s="219"/>
      <c r="I39" s="188"/>
    </row>
    <row r="40" spans="2:9" s="10" customFormat="1" x14ac:dyDescent="0.35">
      <c r="B40" s="39"/>
      <c r="C40" s="28" t="s">
        <v>356</v>
      </c>
      <c r="D40" s="219" t="s">
        <v>357</v>
      </c>
      <c r="E40" s="219"/>
      <c r="F40" s="219"/>
      <c r="G40" s="219"/>
      <c r="H40" s="219"/>
      <c r="I40" s="188"/>
    </row>
    <row r="41" spans="2:9" s="10" customFormat="1" x14ac:dyDescent="0.35">
      <c r="B41" s="39"/>
      <c r="C41" s="28" t="s">
        <v>265</v>
      </c>
      <c r="D41" s="219"/>
      <c r="E41" s="219"/>
      <c r="F41" s="219"/>
      <c r="G41" s="219"/>
      <c r="H41" s="219"/>
      <c r="I41" s="181"/>
    </row>
    <row r="42" spans="2:9" ht="15" thickBot="1" x14ac:dyDescent="0.4">
      <c r="B42" s="41"/>
      <c r="C42" s="184"/>
      <c r="D42" s="184"/>
      <c r="E42" s="184"/>
      <c r="F42" s="184"/>
      <c r="G42" s="184"/>
      <c r="H42" s="184"/>
      <c r="I42" s="185"/>
    </row>
    <row r="43" spans="2:9" s="10" customFormat="1" x14ac:dyDescent="0.35"/>
    <row r="44" spans="2:9" s="10" customFormat="1" x14ac:dyDescent="0.35"/>
    <row r="45" spans="2:9" s="10" customFormat="1" x14ac:dyDescent="0.35"/>
    <row r="46" spans="2:9" s="10" customFormat="1" x14ac:dyDescent="0.35"/>
    <row r="47" spans="2:9" s="10" customFormat="1" x14ac:dyDescent="0.35"/>
    <row r="48" spans="2:9" s="10" customFormat="1" x14ac:dyDescent="0.35"/>
    <row r="49" s="10" customFormat="1" x14ac:dyDescent="0.35"/>
    <row r="50" s="10" customFormat="1" x14ac:dyDescent="0.35"/>
    <row r="51" s="10" customFormat="1" x14ac:dyDescent="0.35"/>
    <row r="52" s="10" customFormat="1" x14ac:dyDescent="0.35"/>
    <row r="53" s="10" customFormat="1" x14ac:dyDescent="0.35"/>
    <row r="54" s="10" customFormat="1" x14ac:dyDescent="0.35"/>
    <row r="55" s="10" customFormat="1" x14ac:dyDescent="0.35"/>
    <row r="56" s="10" customFormat="1" x14ac:dyDescent="0.35"/>
    <row r="57" s="10" customFormat="1" x14ac:dyDescent="0.35"/>
    <row r="58" s="10" customFormat="1" x14ac:dyDescent="0.35"/>
    <row r="59" s="10" customFormat="1" x14ac:dyDescent="0.35"/>
    <row r="60" s="10" customFormat="1" x14ac:dyDescent="0.35"/>
    <row r="61" s="10" customFormat="1" x14ac:dyDescent="0.35"/>
    <row r="62" s="10" customFormat="1" x14ac:dyDescent="0.35"/>
    <row r="63" s="10" customFormat="1" x14ac:dyDescent="0.35"/>
    <row r="64" s="10" customFormat="1" x14ac:dyDescent="0.35"/>
    <row r="65" s="10" customFormat="1" x14ac:dyDescent="0.35"/>
    <row r="66" s="10" customFormat="1" x14ac:dyDescent="0.35"/>
    <row r="67" s="10" customFormat="1" x14ac:dyDescent="0.35"/>
    <row r="68" s="10" customFormat="1" x14ac:dyDescent="0.35"/>
    <row r="69" s="10" customFormat="1" x14ac:dyDescent="0.35"/>
    <row r="70" s="10" customFormat="1" x14ac:dyDescent="0.35"/>
    <row r="71" s="10" customFormat="1" x14ac:dyDescent="0.35"/>
    <row r="72" s="10" customFormat="1" x14ac:dyDescent="0.35"/>
    <row r="73" s="10" customFormat="1" x14ac:dyDescent="0.35"/>
    <row r="74" s="10" customFormat="1" x14ac:dyDescent="0.35"/>
    <row r="75" s="10" customFormat="1" x14ac:dyDescent="0.35"/>
    <row r="76" s="10" customFormat="1" x14ac:dyDescent="0.35"/>
    <row r="77" s="10" customFormat="1" x14ac:dyDescent="0.35"/>
    <row r="78" s="10" customFormat="1" x14ac:dyDescent="0.35"/>
    <row r="79" s="10" customFormat="1" x14ac:dyDescent="0.35"/>
    <row r="80" s="10" customFormat="1" x14ac:dyDescent="0.35"/>
    <row r="81" s="10" customFormat="1" x14ac:dyDescent="0.35"/>
    <row r="82" s="10" customFormat="1" x14ac:dyDescent="0.35"/>
    <row r="83" s="10" customFormat="1" x14ac:dyDescent="0.35"/>
    <row r="84" s="10" customFormat="1" x14ac:dyDescent="0.35"/>
    <row r="85" s="10" customFormat="1" x14ac:dyDescent="0.35"/>
    <row r="86" s="10" customFormat="1" x14ac:dyDescent="0.35"/>
    <row r="87" s="10" customFormat="1" x14ac:dyDescent="0.35"/>
    <row r="88" s="10" customFormat="1" x14ac:dyDescent="0.35"/>
    <row r="89" s="10" customFormat="1" x14ac:dyDescent="0.35"/>
    <row r="90" s="10" customFormat="1" x14ac:dyDescent="0.35"/>
    <row r="91" s="10" customFormat="1" x14ac:dyDescent="0.35"/>
    <row r="92" s="10" customFormat="1" x14ac:dyDescent="0.35"/>
    <row r="93" s="10" customFormat="1" x14ac:dyDescent="0.35"/>
    <row r="94" s="10" customFormat="1" x14ac:dyDescent="0.35"/>
    <row r="95" s="10" customFormat="1" x14ac:dyDescent="0.35"/>
    <row r="96" s="10" customFormat="1" x14ac:dyDescent="0.35"/>
    <row r="97" s="10" customFormat="1" x14ac:dyDescent="0.35"/>
    <row r="98" s="10" customFormat="1" x14ac:dyDescent="0.35"/>
    <row r="99" s="10" customFormat="1" x14ac:dyDescent="0.35"/>
    <row r="100" s="10" customFormat="1" x14ac:dyDescent="0.35"/>
    <row r="101" s="10" customFormat="1" x14ac:dyDescent="0.35"/>
    <row r="102" s="10" customFormat="1" x14ac:dyDescent="0.35"/>
    <row r="103" s="10" customFormat="1" x14ac:dyDescent="0.35"/>
    <row r="104" s="10" customFormat="1" x14ac:dyDescent="0.35"/>
    <row r="105" s="10" customFormat="1" x14ac:dyDescent="0.35"/>
    <row r="106" s="10" customFormat="1" x14ac:dyDescent="0.35"/>
    <row r="107" s="10" customFormat="1" x14ac:dyDescent="0.35"/>
    <row r="108" s="10" customFormat="1" x14ac:dyDescent="0.35"/>
    <row r="109" s="10" customFormat="1" x14ac:dyDescent="0.35"/>
    <row r="110" s="10" customFormat="1" x14ac:dyDescent="0.35"/>
    <row r="111" s="10" customFormat="1" x14ac:dyDescent="0.35"/>
    <row r="112" s="10" customFormat="1" x14ac:dyDescent="0.35"/>
    <row r="113" s="10" customFormat="1" x14ac:dyDescent="0.35"/>
    <row r="114" s="10" customFormat="1" x14ac:dyDescent="0.35"/>
    <row r="115" s="10" customFormat="1" x14ac:dyDescent="0.35"/>
    <row r="116" s="10" customFormat="1" x14ac:dyDescent="0.35"/>
    <row r="117" s="10" customFormat="1" x14ac:dyDescent="0.35"/>
    <row r="118" s="10" customFormat="1" x14ac:dyDescent="0.35"/>
    <row r="119" s="10" customFormat="1" x14ac:dyDescent="0.35"/>
    <row r="120" s="10" customFormat="1" x14ac:dyDescent="0.35"/>
    <row r="121" s="10" customFormat="1" x14ac:dyDescent="0.35"/>
    <row r="122" s="10" customFormat="1" x14ac:dyDescent="0.35"/>
    <row r="123" s="10" customFormat="1" x14ac:dyDescent="0.35"/>
    <row r="124" s="10" customFormat="1" x14ac:dyDescent="0.35"/>
    <row r="125" s="10" customFormat="1" x14ac:dyDescent="0.35"/>
    <row r="126" s="10" customFormat="1" x14ac:dyDescent="0.35"/>
    <row r="127" s="10" customFormat="1" x14ac:dyDescent="0.35"/>
    <row r="128" s="10" customFormat="1" x14ac:dyDescent="0.35"/>
    <row r="129" s="10" customFormat="1" x14ac:dyDescent="0.35"/>
    <row r="130" s="10" customFormat="1" x14ac:dyDescent="0.35"/>
    <row r="131" s="10" customFormat="1" x14ac:dyDescent="0.35"/>
  </sheetData>
  <mergeCells count="22">
    <mergeCell ref="D41:H41"/>
    <mergeCell ref="C9:H31"/>
    <mergeCell ref="B2:C2"/>
    <mergeCell ref="B3:C3"/>
    <mergeCell ref="B4:C4"/>
    <mergeCell ref="D37:H37"/>
    <mergeCell ref="B6:I7"/>
    <mergeCell ref="L9:W9"/>
    <mergeCell ref="L11:W11"/>
    <mergeCell ref="L15:W15"/>
    <mergeCell ref="L17:W17"/>
    <mergeCell ref="L19:W19"/>
    <mergeCell ref="L21:W21"/>
    <mergeCell ref="L23:W23"/>
    <mergeCell ref="L25:W25"/>
    <mergeCell ref="L27:W27"/>
    <mergeCell ref="L29:W29"/>
    <mergeCell ref="L31:W31"/>
    <mergeCell ref="D38:H38"/>
    <mergeCell ref="D39:H39"/>
    <mergeCell ref="D40:H40"/>
    <mergeCell ref="B34:I3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886CC2F-5472-451F-BF42-7031F7F1E626}">
          <x14:formula1>
            <xm:f>Background!$B$7:$B$32</xm:f>
          </x14:formula1>
          <xm:sqref>D40</xm:sqref>
        </x14:dataValidation>
        <x14:dataValidation type="list" allowBlank="1" showInputMessage="1" showErrorMessage="1" xr:uid="{8FEB03F4-006F-4791-B7D9-649F5AE2A2A2}">
          <x14:formula1>
            <xm:f>Background!$I$7:$I$14</xm:f>
          </x14:formula1>
          <xm:sqref>D38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E96D7-FD2C-4591-BDA8-0E91B06BC154}">
  <dimension ref="B2:S34"/>
  <sheetViews>
    <sheetView workbookViewId="0">
      <selection activeCell="O24" sqref="O24:S24"/>
    </sheetView>
  </sheetViews>
  <sheetFormatPr defaultRowHeight="14.5" x14ac:dyDescent="0.35"/>
  <cols>
    <col min="2" max="2" width="14.1796875" bestFit="1" customWidth="1"/>
    <col min="4" max="4" width="28.54296875" bestFit="1" customWidth="1"/>
    <col min="6" max="6" width="31.1796875" bestFit="1" customWidth="1"/>
    <col min="8" max="8" width="15.26953125" style="58" bestFit="1" customWidth="1"/>
    <col min="9" max="9" width="19.81640625" bestFit="1" customWidth="1"/>
    <col min="11" max="11" width="16" bestFit="1" customWidth="1"/>
    <col min="13" max="13" width="25.54296875" bestFit="1" customWidth="1"/>
  </cols>
  <sheetData>
    <row r="2" spans="2:19" ht="28.5" x14ac:dyDescent="0.35">
      <c r="B2" s="31" t="s">
        <v>378</v>
      </c>
      <c r="C2" s="29"/>
      <c r="D2" s="30"/>
    </row>
    <row r="3" spans="2:19" x14ac:dyDescent="0.35">
      <c r="B3" s="232" t="s">
        <v>379</v>
      </c>
      <c r="C3" s="232"/>
      <c r="D3" s="232"/>
      <c r="E3" s="232"/>
    </row>
    <row r="6" spans="2:19" x14ac:dyDescent="0.35">
      <c r="B6" s="7" t="s">
        <v>359</v>
      </c>
      <c r="D6" s="7" t="s">
        <v>447</v>
      </c>
      <c r="F6" s="7" t="s">
        <v>332</v>
      </c>
      <c r="I6" s="7" t="s">
        <v>394</v>
      </c>
      <c r="K6" s="7" t="s">
        <v>399</v>
      </c>
      <c r="M6" s="7" t="s">
        <v>401</v>
      </c>
      <c r="O6" s="7" t="s">
        <v>443</v>
      </c>
      <c r="Q6" s="7" t="s">
        <v>448</v>
      </c>
      <c r="S6" s="7" t="s">
        <v>475</v>
      </c>
    </row>
    <row r="7" spans="2:19" x14ac:dyDescent="0.35">
      <c r="B7" t="s">
        <v>360</v>
      </c>
      <c r="D7" t="s">
        <v>380</v>
      </c>
      <c r="F7" t="s">
        <v>384</v>
      </c>
      <c r="H7" s="58" t="s">
        <v>397</v>
      </c>
      <c r="I7" t="s">
        <v>396</v>
      </c>
      <c r="K7" t="s">
        <v>400</v>
      </c>
      <c r="M7" t="s">
        <v>402</v>
      </c>
      <c r="O7" t="s">
        <v>444</v>
      </c>
      <c r="Q7" t="s">
        <v>380</v>
      </c>
      <c r="S7" t="s">
        <v>476</v>
      </c>
    </row>
    <row r="8" spans="2:19" x14ac:dyDescent="0.35">
      <c r="B8" t="s">
        <v>385</v>
      </c>
      <c r="D8" t="s">
        <v>381</v>
      </c>
      <c r="F8" t="str">
        <f>'Flight Methodologies'!N7</f>
        <v>Aberdeen Airport</v>
      </c>
      <c r="H8" s="58" t="str">
        <f>IF(I8='Cover Page'!$D$38,"H","UK"&amp;(COUNTIF(Background!$H$7:H7,"U*")+1))</f>
        <v>UK1</v>
      </c>
      <c r="I8" t="s">
        <v>63</v>
      </c>
      <c r="K8" t="s">
        <v>242</v>
      </c>
      <c r="M8" t="s">
        <v>236</v>
      </c>
      <c r="O8" t="str">
        <f>'Flight Methodologies'!N7</f>
        <v>Aberdeen Airport</v>
      </c>
      <c r="Q8" t="s">
        <v>381</v>
      </c>
      <c r="S8" t="str">
        <f>'Flight Methodologies'!N7</f>
        <v>Aberdeen Airport</v>
      </c>
    </row>
    <row r="9" spans="2:19" x14ac:dyDescent="0.35">
      <c r="B9" t="s">
        <v>386</v>
      </c>
      <c r="D9" t="s">
        <v>382</v>
      </c>
      <c r="F9" t="str">
        <f>'Flight Methodologies'!N8</f>
        <v>Birmingham International Airport</v>
      </c>
      <c r="H9" s="58" t="str">
        <f>IF(I9='Cover Page'!$D$38,"H","UK"&amp;(COUNTIF(Background!$H$7:H8,"U*")+1))</f>
        <v>UK2</v>
      </c>
      <c r="I9" t="s">
        <v>84</v>
      </c>
      <c r="K9" t="s">
        <v>243</v>
      </c>
      <c r="M9" t="s">
        <v>237</v>
      </c>
      <c r="O9" t="str">
        <f>'Flight Methodologies'!N8</f>
        <v>Birmingham International Airport</v>
      </c>
      <c r="Q9" t="s">
        <v>382</v>
      </c>
      <c r="S9" t="str">
        <f>'Flight Methodologies'!N8</f>
        <v>Birmingham International Airport</v>
      </c>
    </row>
    <row r="10" spans="2:19" x14ac:dyDescent="0.35">
      <c r="B10" t="s">
        <v>387</v>
      </c>
      <c r="D10" t="s">
        <v>408</v>
      </c>
      <c r="F10" t="str">
        <f>'Flight Methodologies'!N9</f>
        <v>Bristol Airport</v>
      </c>
      <c r="H10" s="58" t="str">
        <f>IF(I10='Cover Page'!$D$38,"H","UK"&amp;(COUNTIF(Background!$H$7:H9,"U*")+1))</f>
        <v>UK3</v>
      </c>
      <c r="I10" t="s">
        <v>98</v>
      </c>
      <c r="M10" t="s">
        <v>238</v>
      </c>
      <c r="O10" t="str">
        <f>'Flight Methodologies'!N9</f>
        <v>Bristol Airport</v>
      </c>
      <c r="S10" t="str">
        <f>'Flight Methodologies'!N9</f>
        <v>Bristol Airport</v>
      </c>
    </row>
    <row r="11" spans="2:19" x14ac:dyDescent="0.35">
      <c r="B11" t="s">
        <v>388</v>
      </c>
      <c r="D11" t="s">
        <v>420</v>
      </c>
      <c r="F11" t="str">
        <f>'Flight Methodologies'!N10</f>
        <v>East Midlands Airport</v>
      </c>
      <c r="H11" s="58" t="str">
        <f>IF(I11='Cover Page'!$D$38,"H","UK"&amp;(COUNTIF(Background!$H$7:H10,"U*")+1))</f>
        <v>UK4</v>
      </c>
      <c r="I11" t="s">
        <v>104</v>
      </c>
      <c r="M11" t="s">
        <v>239</v>
      </c>
      <c r="O11" t="str">
        <f>'Flight Methodologies'!N10</f>
        <v>East Midlands Airport</v>
      </c>
      <c r="S11" t="str">
        <f>'Flight Methodologies'!N10</f>
        <v>East Midlands Airport</v>
      </c>
    </row>
    <row r="12" spans="2:19" x14ac:dyDescent="0.35">
      <c r="B12" t="s">
        <v>389</v>
      </c>
      <c r="F12" t="str">
        <f>'Flight Methodologies'!N11</f>
        <v>Edinburgh Airport</v>
      </c>
      <c r="H12" s="58" t="str">
        <f>IF(I12='Cover Page'!$D$38,"H","UK"&amp;(COUNTIF(Background!$H$7:H11,"U*")+1))</f>
        <v>UK5</v>
      </c>
      <c r="I12" t="s">
        <v>153</v>
      </c>
      <c r="M12" t="s">
        <v>240</v>
      </c>
      <c r="O12" t="str">
        <f>'Flight Methodologies'!N11</f>
        <v>Edinburgh Airport</v>
      </c>
      <c r="S12" t="str">
        <f>'Flight Methodologies'!N11</f>
        <v>Edinburgh Airport</v>
      </c>
    </row>
    <row r="13" spans="2:19" x14ac:dyDescent="0.35">
      <c r="B13" t="s">
        <v>390</v>
      </c>
      <c r="F13" t="str">
        <f>'Flight Methodologies'!N12</f>
        <v>Exeter Airport</v>
      </c>
      <c r="H13" s="58" t="str">
        <f>IF(I13='Cover Page'!$D$38,"H","UK"&amp;(COUNTIF(Background!$H$7:H12,"U*")+1))</f>
        <v>H</v>
      </c>
      <c r="I13" t="s">
        <v>183</v>
      </c>
      <c r="M13" t="s">
        <v>241</v>
      </c>
      <c r="O13" t="str">
        <f>'Flight Methodologies'!N12</f>
        <v>Exeter Airport</v>
      </c>
      <c r="S13" t="str">
        <f>'Flight Methodologies'!N12</f>
        <v>Exeter Airport</v>
      </c>
    </row>
    <row r="14" spans="2:19" x14ac:dyDescent="0.35">
      <c r="B14" t="s">
        <v>391</v>
      </c>
      <c r="F14" t="str">
        <f>'Flight Methodologies'!N13</f>
        <v>Glasgow Airport</v>
      </c>
      <c r="H14" s="58" t="str">
        <f>IF(I14='Cover Page'!$D$38,"H","UK"&amp;(COUNTIF(Background!$H$7:H13,"U*")+1))</f>
        <v>UK6</v>
      </c>
      <c r="I14" t="s">
        <v>229</v>
      </c>
      <c r="O14" t="str">
        <f>'Flight Methodologies'!N13</f>
        <v>Glasgow Airport</v>
      </c>
      <c r="S14" t="str">
        <f>'Flight Methodologies'!N13</f>
        <v>Glasgow Airport</v>
      </c>
    </row>
    <row r="15" spans="2:19" x14ac:dyDescent="0.35">
      <c r="B15" t="s">
        <v>357</v>
      </c>
      <c r="F15" t="str">
        <f>'Flight Methodologies'!N14</f>
        <v>Leeds Bradford Airport</v>
      </c>
      <c r="O15" t="str">
        <f>'Flight Methodologies'!N14</f>
        <v>Leeds Bradford Airport</v>
      </c>
      <c r="S15" t="str">
        <f>'Flight Methodologies'!N14</f>
        <v>Leeds Bradford Airport</v>
      </c>
    </row>
    <row r="16" spans="2:19" x14ac:dyDescent="0.35">
      <c r="B16" t="s">
        <v>361</v>
      </c>
      <c r="F16" t="str">
        <f>'Flight Methodologies'!N15</f>
        <v>Liverpool Airport</v>
      </c>
      <c r="O16" t="str">
        <f>'Flight Methodologies'!N15</f>
        <v>Liverpool Airport</v>
      </c>
      <c r="S16" t="str">
        <f>'Flight Methodologies'!N15</f>
        <v>Liverpool Airport</v>
      </c>
    </row>
    <row r="17" spans="2:19" x14ac:dyDescent="0.35">
      <c r="B17" t="s">
        <v>362</v>
      </c>
      <c r="F17" t="str">
        <f>'Flight Methodologies'!N16</f>
        <v>Manchester Airport</v>
      </c>
      <c r="O17" t="str">
        <f>'Flight Methodologies'!N16</f>
        <v>Manchester Airport</v>
      </c>
      <c r="S17" t="str">
        <f>'Flight Methodologies'!N16</f>
        <v>Manchester Airport</v>
      </c>
    </row>
    <row r="18" spans="2:19" x14ac:dyDescent="0.35">
      <c r="B18" t="s">
        <v>363</v>
      </c>
      <c r="F18" t="str">
        <f>'Flight Methodologies'!N17</f>
        <v>Newcastle Airport</v>
      </c>
      <c r="O18" t="str">
        <f>'Flight Methodologies'!N17</f>
        <v>Newcastle Airport</v>
      </c>
      <c r="S18" t="str">
        <f>'Flight Methodologies'!N17</f>
        <v>Newcastle Airport</v>
      </c>
    </row>
    <row r="19" spans="2:19" x14ac:dyDescent="0.35">
      <c r="B19" t="s">
        <v>364</v>
      </c>
      <c r="F19" t="str">
        <f>'Flight Methodologies'!N18</f>
        <v>London Heathrow</v>
      </c>
      <c r="O19" t="str">
        <f>'Flight Methodologies'!N18</f>
        <v>London Heathrow</v>
      </c>
      <c r="S19" t="str">
        <f>'Flight Methodologies'!N18</f>
        <v>London Heathrow</v>
      </c>
    </row>
    <row r="20" spans="2:19" x14ac:dyDescent="0.35">
      <c r="B20" t="s">
        <v>365</v>
      </c>
      <c r="F20" t="str">
        <f>'Flight Methodologies'!N19</f>
        <v>London Gatwick</v>
      </c>
      <c r="O20" t="str">
        <f>'Flight Methodologies'!N19</f>
        <v>London Gatwick</v>
      </c>
      <c r="S20" t="str">
        <f>'Flight Methodologies'!N19</f>
        <v>London Gatwick</v>
      </c>
    </row>
    <row r="21" spans="2:19" x14ac:dyDescent="0.35">
      <c r="B21" t="s">
        <v>366</v>
      </c>
      <c r="F21" t="str">
        <f>'Flight Methodologies'!N20</f>
        <v>London City</v>
      </c>
      <c r="O21" t="str">
        <f>'Flight Methodologies'!N20</f>
        <v>London City</v>
      </c>
      <c r="S21" t="str">
        <f>'Flight Methodologies'!N20</f>
        <v>London City</v>
      </c>
    </row>
    <row r="22" spans="2:19" x14ac:dyDescent="0.35">
      <c r="B22" t="s">
        <v>367</v>
      </c>
      <c r="F22" t="str">
        <f>'Flight Methodologies'!N21</f>
        <v>Add additional locations</v>
      </c>
      <c r="O22" t="str">
        <f>'Flight Methodologies'!N21</f>
        <v>Add additional locations</v>
      </c>
      <c r="S22" t="str">
        <f>'Flight Methodologies'!N21</f>
        <v>Add additional locations</v>
      </c>
    </row>
    <row r="23" spans="2:19" x14ac:dyDescent="0.35">
      <c r="B23" t="s">
        <v>368</v>
      </c>
      <c r="F23" t="str">
        <f>'Flight Methodologies'!N22</f>
        <v>Add additional locations</v>
      </c>
      <c r="O23" t="str">
        <f>'Flight Methodologies'!N22</f>
        <v>Add additional locations</v>
      </c>
      <c r="S23" t="str">
        <f>'Flight Methodologies'!N22</f>
        <v>Add additional locations</v>
      </c>
    </row>
    <row r="24" spans="2:19" x14ac:dyDescent="0.35">
      <c r="B24" t="s">
        <v>369</v>
      </c>
      <c r="F24" t="str">
        <f>'Flight Methodologies'!N23</f>
        <v>Add additional locations</v>
      </c>
      <c r="O24" t="str">
        <f>'Flight Methodologies'!N23</f>
        <v>Add additional locations</v>
      </c>
      <c r="S24" t="str">
        <f>'Flight Methodologies'!N23</f>
        <v>Add additional locations</v>
      </c>
    </row>
    <row r="25" spans="2:19" x14ac:dyDescent="0.35">
      <c r="B25" t="s">
        <v>370</v>
      </c>
    </row>
    <row r="26" spans="2:19" x14ac:dyDescent="0.35">
      <c r="B26" t="s">
        <v>371</v>
      </c>
    </row>
    <row r="27" spans="2:19" x14ac:dyDescent="0.35">
      <c r="B27" t="s">
        <v>372</v>
      </c>
    </row>
    <row r="28" spans="2:19" x14ac:dyDescent="0.35">
      <c r="B28" t="s">
        <v>373</v>
      </c>
    </row>
    <row r="29" spans="2:19" x14ac:dyDescent="0.35">
      <c r="B29" t="s">
        <v>374</v>
      </c>
    </row>
    <row r="30" spans="2:19" x14ac:dyDescent="0.35">
      <c r="B30" t="s">
        <v>375</v>
      </c>
    </row>
    <row r="31" spans="2:19" x14ac:dyDescent="0.35">
      <c r="B31" t="s">
        <v>376</v>
      </c>
    </row>
    <row r="32" spans="2:19" x14ac:dyDescent="0.35">
      <c r="B32" t="s">
        <v>377</v>
      </c>
    </row>
    <row r="34" spans="13:13" x14ac:dyDescent="0.35">
      <c r="M34" s="58"/>
    </row>
  </sheetData>
  <mergeCells count="1">
    <mergeCell ref="B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3017A-56D9-4340-B589-1F493141B100}">
  <dimension ref="A1:AI341"/>
  <sheetViews>
    <sheetView zoomScale="115" zoomScaleNormal="115" workbookViewId="0">
      <selection activeCell="F12" sqref="F12"/>
    </sheetView>
  </sheetViews>
  <sheetFormatPr defaultRowHeight="14.5" x14ac:dyDescent="0.35"/>
  <cols>
    <col min="1" max="1" width="3.26953125" style="10" customWidth="1"/>
    <col min="2" max="2" width="20.7265625" style="29" customWidth="1"/>
    <col min="3" max="3" width="25.54296875" style="29" bestFit="1" customWidth="1"/>
    <col min="4" max="4" width="31.1796875" style="30" customWidth="1"/>
    <col min="5" max="5" width="18.26953125" customWidth="1"/>
    <col min="6" max="6" width="9.1796875" style="10" customWidth="1"/>
    <col min="7" max="7" width="9.1796875" style="10"/>
    <col min="8" max="8" width="9.1796875" style="10" customWidth="1"/>
    <col min="9" max="12" width="9.1796875" style="10"/>
    <col min="13" max="13" width="12.81640625" style="10" customWidth="1"/>
    <col min="14" max="35" width="9.1796875" style="10"/>
  </cols>
  <sheetData>
    <row r="1" spans="2:8" s="10" customFormat="1" x14ac:dyDescent="0.35">
      <c r="B1" s="44"/>
      <c r="C1" s="44"/>
      <c r="D1" s="45"/>
    </row>
    <row r="2" spans="2:8" ht="28.5" x14ac:dyDescent="0.35">
      <c r="B2" s="233" t="s">
        <v>480</v>
      </c>
      <c r="C2" s="233"/>
      <c r="D2" s="233"/>
      <c r="E2" s="233"/>
    </row>
    <row r="3" spans="2:8" ht="32.25" customHeight="1" x14ac:dyDescent="0.35">
      <c r="B3" s="232" t="s">
        <v>485</v>
      </c>
      <c r="C3" s="232"/>
      <c r="D3" s="232"/>
      <c r="E3" s="232"/>
    </row>
    <row r="4" spans="2:8" s="10" customFormat="1" x14ac:dyDescent="0.35">
      <c r="B4" s="49"/>
      <c r="C4" s="49"/>
      <c r="D4" s="49"/>
      <c r="E4" s="49"/>
    </row>
    <row r="5" spans="2:8" s="10" customFormat="1" ht="29" x14ac:dyDescent="0.35">
      <c r="B5" s="96" t="s">
        <v>481</v>
      </c>
      <c r="C5" s="96" t="s">
        <v>235</v>
      </c>
      <c r="D5" s="97" t="s">
        <v>398</v>
      </c>
      <c r="E5" s="96" t="s">
        <v>245</v>
      </c>
    </row>
    <row r="6" spans="2:8" x14ac:dyDescent="0.35">
      <c r="B6" s="93" t="s">
        <v>63</v>
      </c>
      <c r="C6" s="93" t="str">
        <f>IF('Cover Page'!$D$38='Country and Student Data'!B6,"Home","UK")</f>
        <v>UK</v>
      </c>
      <c r="D6" s="94">
        <v>648.11</v>
      </c>
      <c r="E6" s="89">
        <v>1323</v>
      </c>
      <c r="H6" s="52"/>
    </row>
    <row r="7" spans="2:8" x14ac:dyDescent="0.35">
      <c r="B7" s="62" t="s">
        <v>84</v>
      </c>
      <c r="C7" s="62" t="str">
        <f>IF('Cover Page'!$D$38='Country and Student Data'!B7,"Home","UK")</f>
        <v>UK</v>
      </c>
      <c r="D7" s="74">
        <v>862.76</v>
      </c>
      <c r="E7" s="89">
        <v>1</v>
      </c>
      <c r="H7" s="52"/>
    </row>
    <row r="8" spans="2:8" x14ac:dyDescent="0.35">
      <c r="B8" s="62" t="s">
        <v>104</v>
      </c>
      <c r="C8" s="62" t="str">
        <f>IF('Cover Page'!$D$38='Country and Student Data'!B8,"Home","UK")</f>
        <v>UK</v>
      </c>
      <c r="D8" s="74">
        <v>887.3</v>
      </c>
      <c r="E8" s="89">
        <v>4</v>
      </c>
      <c r="H8" s="52"/>
    </row>
    <row r="9" spans="2:8" x14ac:dyDescent="0.35">
      <c r="B9" s="62" t="s">
        <v>98</v>
      </c>
      <c r="C9" s="62" t="str">
        <f>IF('Cover Page'!$D$38='Country and Student Data'!B9,"Home","UK")</f>
        <v>UK</v>
      </c>
      <c r="D9" s="74">
        <v>366.48</v>
      </c>
      <c r="E9" s="89">
        <v>5</v>
      </c>
      <c r="H9" s="52"/>
    </row>
    <row r="10" spans="2:8" x14ac:dyDescent="0.35">
      <c r="B10" s="62" t="s">
        <v>153</v>
      </c>
      <c r="C10" s="62" t="str">
        <f>IF('Cover Page'!$D$38='Country and Student Data'!B10,"Home","UK")</f>
        <v>UK</v>
      </c>
      <c r="D10" s="74">
        <v>377.58000000000004</v>
      </c>
      <c r="E10" s="89">
        <v>145</v>
      </c>
      <c r="H10" s="52"/>
    </row>
    <row r="11" spans="2:8" x14ac:dyDescent="0.35">
      <c r="B11" s="62" t="s">
        <v>183</v>
      </c>
      <c r="C11" s="62" t="str">
        <f>IF('Cover Page'!$D$38='Country and Student Data'!B11,"Home","UK")</f>
        <v>Home</v>
      </c>
      <c r="D11" s="74">
        <v>156.01999999999998</v>
      </c>
      <c r="E11" s="89">
        <v>7779</v>
      </c>
      <c r="H11" s="52"/>
    </row>
    <row r="12" spans="2:8" ht="29" x14ac:dyDescent="0.35">
      <c r="B12" s="62" t="s">
        <v>220</v>
      </c>
      <c r="C12" s="62" t="str">
        <f>IF('Cover Page'!$D$38='Country and Student Data'!B12,"Home","UK")</f>
        <v>UK</v>
      </c>
      <c r="D12" s="74">
        <v>648.11</v>
      </c>
      <c r="E12" s="89">
        <v>0</v>
      </c>
      <c r="H12" s="52"/>
    </row>
    <row r="13" spans="2:8" x14ac:dyDescent="0.35">
      <c r="B13" s="62" t="s">
        <v>229</v>
      </c>
      <c r="C13" s="62" t="str">
        <f>IF('Cover Page'!$D$38='Country and Student Data'!B13,"Home","UK")</f>
        <v>UK</v>
      </c>
      <c r="D13" s="74">
        <v>641.24</v>
      </c>
      <c r="E13" s="89">
        <v>45</v>
      </c>
      <c r="H13" s="52"/>
    </row>
    <row r="14" spans="2:8" s="10" customFormat="1" x14ac:dyDescent="0.35">
      <c r="B14" s="49"/>
      <c r="C14" s="49"/>
      <c r="D14" s="49"/>
      <c r="E14" s="49"/>
    </row>
    <row r="15" spans="2:8" ht="31.5" customHeight="1" x14ac:dyDescent="0.35">
      <c r="B15" s="96" t="s">
        <v>3</v>
      </c>
      <c r="C15" s="96" t="s">
        <v>235</v>
      </c>
      <c r="D15" s="97" t="s">
        <v>474</v>
      </c>
      <c r="E15" s="96" t="s">
        <v>245</v>
      </c>
    </row>
    <row r="16" spans="2:8" x14ac:dyDescent="0.35">
      <c r="B16" s="93" t="s">
        <v>4</v>
      </c>
      <c r="C16" s="89" t="s">
        <v>236</v>
      </c>
      <c r="D16" s="94">
        <v>5725</v>
      </c>
      <c r="E16" s="89">
        <v>3</v>
      </c>
    </row>
    <row r="17" spans="2:5" x14ac:dyDescent="0.35">
      <c r="B17" s="62" t="s">
        <v>5</v>
      </c>
      <c r="C17" s="75" t="s">
        <v>237</v>
      </c>
      <c r="D17" s="74">
        <v>1569.1399999999999</v>
      </c>
      <c r="E17" s="89">
        <v>0</v>
      </c>
    </row>
    <row r="18" spans="2:5" x14ac:dyDescent="0.35">
      <c r="B18" s="62" t="s">
        <v>6</v>
      </c>
      <c r="C18" s="75" t="s">
        <v>237</v>
      </c>
      <c r="D18" s="74">
        <v>1868</v>
      </c>
      <c r="E18" s="89">
        <v>0</v>
      </c>
    </row>
    <row r="19" spans="2:5" x14ac:dyDescent="0.35">
      <c r="B19" s="62" t="s">
        <v>7</v>
      </c>
      <c r="C19" s="75" t="s">
        <v>238</v>
      </c>
      <c r="D19" s="74">
        <v>1678</v>
      </c>
      <c r="E19" s="89">
        <v>4</v>
      </c>
    </row>
    <row r="20" spans="2:5" x14ac:dyDescent="0.35">
      <c r="B20" s="62" t="s">
        <v>8</v>
      </c>
      <c r="C20" s="75" t="s">
        <v>239</v>
      </c>
      <c r="D20" s="74">
        <v>15790.660000000002</v>
      </c>
      <c r="E20" s="89">
        <v>0</v>
      </c>
    </row>
    <row r="21" spans="2:5" x14ac:dyDescent="0.35">
      <c r="B21" s="62" t="s">
        <v>9</v>
      </c>
      <c r="C21" s="75" t="s">
        <v>237</v>
      </c>
      <c r="D21" s="74">
        <v>955.00000000000011</v>
      </c>
      <c r="E21" s="89">
        <v>0</v>
      </c>
    </row>
    <row r="22" spans="2:5" x14ac:dyDescent="0.35">
      <c r="B22" s="62" t="s">
        <v>10</v>
      </c>
      <c r="C22" s="75" t="s">
        <v>238</v>
      </c>
      <c r="D22" s="74">
        <v>6828.25</v>
      </c>
      <c r="E22" s="89">
        <v>5</v>
      </c>
    </row>
    <row r="23" spans="2:5" x14ac:dyDescent="0.35">
      <c r="B23" s="62" t="s">
        <v>424</v>
      </c>
      <c r="C23" s="75" t="s">
        <v>240</v>
      </c>
      <c r="D23" s="74">
        <v>6570.22</v>
      </c>
      <c r="E23" s="89">
        <v>0</v>
      </c>
    </row>
    <row r="24" spans="2:5" x14ac:dyDescent="0.35">
      <c r="B24" s="62" t="s">
        <v>11</v>
      </c>
      <c r="C24" s="75" t="s">
        <v>240</v>
      </c>
      <c r="D24" s="74">
        <v>6581.18</v>
      </c>
      <c r="E24" s="89">
        <v>2</v>
      </c>
    </row>
    <row r="25" spans="2:5" x14ac:dyDescent="0.35">
      <c r="B25" s="62" t="s">
        <v>12</v>
      </c>
      <c r="C25" s="75" t="s">
        <v>241</v>
      </c>
      <c r="D25" s="74">
        <v>11052</v>
      </c>
      <c r="E25" s="89">
        <v>1</v>
      </c>
    </row>
    <row r="26" spans="2:5" x14ac:dyDescent="0.35">
      <c r="B26" s="62" t="s">
        <v>13</v>
      </c>
      <c r="C26" s="75" t="s">
        <v>237</v>
      </c>
      <c r="D26" s="74">
        <v>3598.9999999999995</v>
      </c>
      <c r="E26" s="89">
        <v>0</v>
      </c>
    </row>
    <row r="27" spans="2:5" x14ac:dyDescent="0.35">
      <c r="B27" s="62" t="s">
        <v>425</v>
      </c>
      <c r="C27" s="75" t="s">
        <v>240</v>
      </c>
      <c r="D27" s="74">
        <v>7534.11</v>
      </c>
      <c r="E27" s="89">
        <v>0</v>
      </c>
    </row>
    <row r="28" spans="2:5" x14ac:dyDescent="0.35">
      <c r="B28" s="62" t="s">
        <v>14</v>
      </c>
      <c r="C28" s="75" t="s">
        <v>239</v>
      </c>
      <c r="D28" s="74">
        <v>16981.830000000002</v>
      </c>
      <c r="E28" s="89">
        <v>15</v>
      </c>
    </row>
    <row r="29" spans="2:5" x14ac:dyDescent="0.35">
      <c r="B29" s="62" t="s">
        <v>15</v>
      </c>
      <c r="C29" s="75" t="s">
        <v>237</v>
      </c>
      <c r="D29" s="74">
        <v>1235.04</v>
      </c>
      <c r="E29" s="89">
        <v>26</v>
      </c>
    </row>
    <row r="30" spans="2:5" x14ac:dyDescent="0.35">
      <c r="B30" s="62" t="s">
        <v>16</v>
      </c>
      <c r="C30" s="75" t="s">
        <v>237</v>
      </c>
      <c r="D30" s="74">
        <v>3968.9999999999995</v>
      </c>
      <c r="E30" s="89">
        <v>12</v>
      </c>
    </row>
    <row r="31" spans="2:5" x14ac:dyDescent="0.35">
      <c r="B31" s="62" t="s">
        <v>17</v>
      </c>
      <c r="C31" s="75" t="s">
        <v>240</v>
      </c>
      <c r="D31" s="74">
        <v>5104</v>
      </c>
      <c r="E31" s="89">
        <v>1</v>
      </c>
    </row>
    <row r="32" spans="2:5" x14ac:dyDescent="0.35">
      <c r="B32" s="62" t="s">
        <v>18</v>
      </c>
      <c r="C32" s="75" t="s">
        <v>236</v>
      </c>
      <c r="D32" s="74">
        <v>5071.29</v>
      </c>
      <c r="E32" s="89">
        <v>9</v>
      </c>
    </row>
    <row r="33" spans="2:5" x14ac:dyDescent="0.35">
      <c r="B33" s="62" t="s">
        <v>19</v>
      </c>
      <c r="C33" s="75" t="s">
        <v>236</v>
      </c>
      <c r="D33" s="74">
        <v>8004.34</v>
      </c>
      <c r="E33" s="89">
        <v>139</v>
      </c>
    </row>
    <row r="34" spans="2:5" x14ac:dyDescent="0.35">
      <c r="B34" s="62" t="s">
        <v>20</v>
      </c>
      <c r="C34" s="75" t="s">
        <v>240</v>
      </c>
      <c r="D34" s="74">
        <v>6778.77</v>
      </c>
      <c r="E34" s="89">
        <v>4</v>
      </c>
    </row>
    <row r="35" spans="2:5" x14ac:dyDescent="0.35">
      <c r="B35" s="62" t="s">
        <v>21</v>
      </c>
      <c r="C35" s="75" t="s">
        <v>237</v>
      </c>
      <c r="D35" s="74">
        <v>1871.6099999999997</v>
      </c>
      <c r="E35" s="89">
        <v>0</v>
      </c>
    </row>
    <row r="36" spans="2:5" x14ac:dyDescent="0.35">
      <c r="B36" s="62" t="s">
        <v>22</v>
      </c>
      <c r="C36" s="75" t="s">
        <v>237</v>
      </c>
      <c r="D36" s="74">
        <v>313</v>
      </c>
      <c r="E36" s="89">
        <v>28</v>
      </c>
    </row>
    <row r="37" spans="2:5" x14ac:dyDescent="0.35">
      <c r="B37" s="62" t="s">
        <v>23</v>
      </c>
      <c r="C37" s="75" t="s">
        <v>240</v>
      </c>
      <c r="D37" s="74">
        <v>8385</v>
      </c>
      <c r="E37" s="89">
        <v>1</v>
      </c>
    </row>
    <row r="38" spans="2:5" x14ac:dyDescent="0.35">
      <c r="B38" s="62" t="s">
        <v>24</v>
      </c>
      <c r="C38" s="75" t="s">
        <v>238</v>
      </c>
      <c r="D38" s="74">
        <v>5006</v>
      </c>
      <c r="E38" s="89">
        <v>0</v>
      </c>
    </row>
    <row r="39" spans="2:5" x14ac:dyDescent="0.35">
      <c r="B39" s="62" t="s">
        <v>25</v>
      </c>
      <c r="C39" s="75" t="s">
        <v>240</v>
      </c>
      <c r="D39" s="74">
        <v>5548.48</v>
      </c>
      <c r="E39" s="89">
        <v>0</v>
      </c>
    </row>
    <row r="40" spans="2:5" x14ac:dyDescent="0.35">
      <c r="B40" s="62" t="s">
        <v>26</v>
      </c>
      <c r="C40" s="75" t="s">
        <v>236</v>
      </c>
      <c r="D40" s="74">
        <v>7638.9500000000007</v>
      </c>
      <c r="E40" s="89">
        <v>1</v>
      </c>
    </row>
    <row r="41" spans="2:5" x14ac:dyDescent="0.35">
      <c r="B41" s="62" t="s">
        <v>27</v>
      </c>
      <c r="C41" s="75" t="s">
        <v>241</v>
      </c>
      <c r="D41" s="74">
        <v>9940</v>
      </c>
      <c r="E41" s="89">
        <v>1</v>
      </c>
    </row>
    <row r="42" spans="2:5" ht="29" x14ac:dyDescent="0.35">
      <c r="B42" s="62" t="s">
        <v>28</v>
      </c>
      <c r="C42" s="75" t="s">
        <v>237</v>
      </c>
      <c r="D42" s="74">
        <v>1620.48</v>
      </c>
      <c r="E42" s="89">
        <v>1</v>
      </c>
    </row>
    <row r="43" spans="2:5" x14ac:dyDescent="0.35">
      <c r="B43" s="62" t="s">
        <v>29</v>
      </c>
      <c r="C43" s="75" t="s">
        <v>238</v>
      </c>
      <c r="D43" s="74">
        <v>8843.02</v>
      </c>
      <c r="E43" s="89">
        <v>2</v>
      </c>
    </row>
    <row r="44" spans="2:5" x14ac:dyDescent="0.35">
      <c r="B44" s="62" t="s">
        <v>30</v>
      </c>
      <c r="C44" s="75" t="s">
        <v>241</v>
      </c>
      <c r="D44" s="74">
        <v>8686</v>
      </c>
      <c r="E44" s="89">
        <v>8</v>
      </c>
    </row>
    <row r="45" spans="2:5" x14ac:dyDescent="0.35">
      <c r="B45" s="62" t="s">
        <v>31</v>
      </c>
      <c r="C45" s="75" t="s">
        <v>240</v>
      </c>
      <c r="D45" s="74">
        <v>6659.5</v>
      </c>
      <c r="E45" s="89">
        <v>0</v>
      </c>
    </row>
    <row r="46" spans="2:5" x14ac:dyDescent="0.35">
      <c r="B46" s="62" t="s">
        <v>32</v>
      </c>
      <c r="C46" s="75" t="s">
        <v>236</v>
      </c>
      <c r="D46" s="74">
        <v>11264.54</v>
      </c>
      <c r="E46" s="89">
        <v>4</v>
      </c>
    </row>
    <row r="47" spans="2:5" x14ac:dyDescent="0.35">
      <c r="B47" s="62" t="s">
        <v>33</v>
      </c>
      <c r="C47" s="75" t="s">
        <v>237</v>
      </c>
      <c r="D47" s="74">
        <v>2014.5099999999998</v>
      </c>
      <c r="E47" s="89">
        <v>53</v>
      </c>
    </row>
    <row r="48" spans="2:5" x14ac:dyDescent="0.35">
      <c r="B48" s="62" t="s">
        <v>34</v>
      </c>
      <c r="C48" s="75" t="s">
        <v>238</v>
      </c>
      <c r="D48" s="74">
        <v>4352.72</v>
      </c>
      <c r="E48" s="89">
        <v>0</v>
      </c>
    </row>
    <row r="49" spans="2:5" x14ac:dyDescent="0.35">
      <c r="B49" s="62" t="s">
        <v>35</v>
      </c>
      <c r="C49" s="75" t="s">
        <v>238</v>
      </c>
      <c r="D49" s="74">
        <v>6710.28</v>
      </c>
      <c r="E49" s="89">
        <v>0</v>
      </c>
    </row>
    <row r="50" spans="2:5" x14ac:dyDescent="0.35">
      <c r="B50" s="62" t="s">
        <v>36</v>
      </c>
      <c r="C50" s="75" t="s">
        <v>236</v>
      </c>
      <c r="D50" s="74">
        <v>10011.299999999999</v>
      </c>
      <c r="E50" s="89">
        <v>1</v>
      </c>
    </row>
    <row r="51" spans="2:5" x14ac:dyDescent="0.35">
      <c r="B51" s="62" t="s">
        <v>37</v>
      </c>
      <c r="C51" s="75" t="s">
        <v>238</v>
      </c>
      <c r="D51" s="74">
        <v>5406.52</v>
      </c>
      <c r="E51" s="89">
        <v>2</v>
      </c>
    </row>
    <row r="52" spans="2:5" x14ac:dyDescent="0.35">
      <c r="B52" s="62" t="s">
        <v>38</v>
      </c>
      <c r="C52" s="75" t="s">
        <v>240</v>
      </c>
      <c r="D52" s="74">
        <v>5401</v>
      </c>
      <c r="E52" s="89">
        <v>89</v>
      </c>
    </row>
    <row r="53" spans="2:5" x14ac:dyDescent="0.35">
      <c r="B53" s="62" t="s">
        <v>39</v>
      </c>
      <c r="C53" s="75" t="s">
        <v>238</v>
      </c>
      <c r="D53" s="74">
        <v>4569.8100000000004</v>
      </c>
      <c r="E53" s="89">
        <v>0</v>
      </c>
    </row>
    <row r="54" spans="2:5" x14ac:dyDescent="0.35">
      <c r="B54" s="62" t="s">
        <v>40</v>
      </c>
      <c r="C54" s="75" t="s">
        <v>238</v>
      </c>
      <c r="D54" s="74">
        <v>2891.58</v>
      </c>
      <c r="E54" s="89">
        <v>3</v>
      </c>
    </row>
    <row r="55" spans="2:5" x14ac:dyDescent="0.35">
      <c r="B55" s="62" t="s">
        <v>41</v>
      </c>
      <c r="C55" s="75" t="s">
        <v>240</v>
      </c>
      <c r="D55" s="74">
        <v>7742.74</v>
      </c>
      <c r="E55" s="89">
        <v>2</v>
      </c>
    </row>
    <row r="56" spans="2:5" ht="29" x14ac:dyDescent="0.35">
      <c r="B56" s="62" t="s">
        <v>42</v>
      </c>
      <c r="C56" s="75" t="s">
        <v>238</v>
      </c>
      <c r="D56" s="74">
        <v>5520.91</v>
      </c>
      <c r="E56" s="89">
        <v>0</v>
      </c>
    </row>
    <row r="57" spans="2:5" x14ac:dyDescent="0.35">
      <c r="B57" s="62" t="s">
        <v>43</v>
      </c>
      <c r="C57" s="75" t="s">
        <v>238</v>
      </c>
      <c r="D57" s="74">
        <v>4589.2299999999996</v>
      </c>
      <c r="E57" s="89">
        <v>0</v>
      </c>
    </row>
    <row r="58" spans="2:5" x14ac:dyDescent="0.35">
      <c r="B58" s="62" t="s">
        <v>44</v>
      </c>
      <c r="C58" s="75" t="s">
        <v>241</v>
      </c>
      <c r="D58" s="74">
        <v>11672.02</v>
      </c>
      <c r="E58" s="89">
        <v>4</v>
      </c>
    </row>
    <row r="59" spans="2:5" x14ac:dyDescent="0.35">
      <c r="B59" s="62" t="s">
        <v>45</v>
      </c>
      <c r="C59" s="75" t="s">
        <v>236</v>
      </c>
      <c r="D59" s="74">
        <v>8225</v>
      </c>
      <c r="E59" s="89">
        <v>984</v>
      </c>
    </row>
    <row r="60" spans="2:5" ht="29" x14ac:dyDescent="0.35">
      <c r="B60" s="62" t="s">
        <v>46</v>
      </c>
      <c r="C60" s="75" t="s">
        <v>239</v>
      </c>
      <c r="D60" s="74">
        <v>15208.74</v>
      </c>
      <c r="E60" s="89">
        <v>0</v>
      </c>
    </row>
    <row r="61" spans="2:5" x14ac:dyDescent="0.35">
      <c r="B61" s="62" t="s">
        <v>47</v>
      </c>
      <c r="C61" s="75" t="s">
        <v>236</v>
      </c>
      <c r="D61" s="74">
        <v>11540.07</v>
      </c>
      <c r="E61" s="89">
        <v>0</v>
      </c>
    </row>
    <row r="62" spans="2:5" x14ac:dyDescent="0.35">
      <c r="B62" s="62" t="s">
        <v>48</v>
      </c>
      <c r="C62" s="75" t="s">
        <v>241</v>
      </c>
      <c r="D62" s="74">
        <v>8499.7800000000007</v>
      </c>
      <c r="E62" s="89">
        <v>7</v>
      </c>
    </row>
    <row r="63" spans="2:5" x14ac:dyDescent="0.35">
      <c r="B63" s="62" t="s">
        <v>49</v>
      </c>
      <c r="C63" s="75" t="s">
        <v>238</v>
      </c>
      <c r="D63" s="74">
        <v>8171.07</v>
      </c>
      <c r="E63" s="89">
        <v>0</v>
      </c>
    </row>
    <row r="64" spans="2:5" x14ac:dyDescent="0.35">
      <c r="B64" s="62" t="s">
        <v>426</v>
      </c>
      <c r="C64" s="75" t="s">
        <v>239</v>
      </c>
      <c r="D64" s="74">
        <v>16213.22</v>
      </c>
      <c r="E64" s="89">
        <v>0</v>
      </c>
    </row>
    <row r="65" spans="2:5" x14ac:dyDescent="0.35">
      <c r="B65" s="62" t="s">
        <v>50</v>
      </c>
      <c r="C65" s="75" t="s">
        <v>240</v>
      </c>
      <c r="D65" s="74">
        <v>8727.6200000000008</v>
      </c>
      <c r="E65" s="89">
        <v>1</v>
      </c>
    </row>
    <row r="66" spans="2:5" x14ac:dyDescent="0.35">
      <c r="B66" s="62" t="s">
        <v>51</v>
      </c>
      <c r="C66" s="75" t="s">
        <v>237</v>
      </c>
      <c r="D66" s="74">
        <v>1337.1999999999998</v>
      </c>
      <c r="E66" s="89">
        <v>6</v>
      </c>
    </row>
    <row r="67" spans="2:5" x14ac:dyDescent="0.35">
      <c r="B67" s="62" t="s">
        <v>52</v>
      </c>
      <c r="C67" s="75" t="s">
        <v>240</v>
      </c>
      <c r="D67" s="74">
        <v>7492.83</v>
      </c>
      <c r="E67" s="89">
        <v>1</v>
      </c>
    </row>
    <row r="68" spans="2:5" x14ac:dyDescent="0.35">
      <c r="B68" s="62" t="s">
        <v>427</v>
      </c>
      <c r="C68" s="75" t="s">
        <v>240</v>
      </c>
      <c r="D68" s="74">
        <v>7495.16</v>
      </c>
      <c r="E68" s="89">
        <v>0</v>
      </c>
    </row>
    <row r="69" spans="2:5" x14ac:dyDescent="0.35">
      <c r="B69" s="62" t="s">
        <v>53</v>
      </c>
      <c r="C69" s="75" t="s">
        <v>237</v>
      </c>
      <c r="D69" s="74">
        <v>3216.99</v>
      </c>
      <c r="E69" s="89">
        <v>13</v>
      </c>
    </row>
    <row r="70" spans="2:5" x14ac:dyDescent="0.35">
      <c r="B70" s="62" t="s">
        <v>280</v>
      </c>
      <c r="C70" s="75" t="s">
        <v>237</v>
      </c>
      <c r="D70" s="74">
        <v>3216.99</v>
      </c>
      <c r="E70" s="89">
        <v>1</v>
      </c>
    </row>
    <row r="71" spans="2:5" x14ac:dyDescent="0.35">
      <c r="B71" s="62" t="s">
        <v>54</v>
      </c>
      <c r="C71" s="75" t="s">
        <v>237</v>
      </c>
      <c r="D71" s="74">
        <v>3216.99</v>
      </c>
      <c r="E71" s="89">
        <v>0</v>
      </c>
    </row>
    <row r="72" spans="2:5" x14ac:dyDescent="0.35">
      <c r="B72" s="62" t="s">
        <v>55</v>
      </c>
      <c r="C72" s="75" t="s">
        <v>237</v>
      </c>
      <c r="D72" s="74">
        <v>1032.67</v>
      </c>
      <c r="E72" s="89">
        <v>29</v>
      </c>
    </row>
    <row r="73" spans="2:5" ht="29" x14ac:dyDescent="0.35">
      <c r="B73" s="213" t="s">
        <v>422</v>
      </c>
      <c r="C73" s="75" t="s">
        <v>238</v>
      </c>
      <c r="D73" s="74">
        <v>6289</v>
      </c>
      <c r="E73" s="89">
        <v>1</v>
      </c>
    </row>
    <row r="74" spans="2:5" ht="29" x14ac:dyDescent="0.35">
      <c r="B74" s="214" t="s">
        <v>316</v>
      </c>
      <c r="C74" s="186" t="s">
        <v>238</v>
      </c>
      <c r="D74" s="74">
        <v>6289</v>
      </c>
      <c r="E74" s="89">
        <v>1</v>
      </c>
    </row>
    <row r="75" spans="2:5" x14ac:dyDescent="0.35">
      <c r="B75" s="93" t="s">
        <v>56</v>
      </c>
      <c r="C75" s="75" t="s">
        <v>237</v>
      </c>
      <c r="D75" s="74">
        <v>955.94999999999993</v>
      </c>
      <c r="E75" s="89">
        <v>40</v>
      </c>
    </row>
    <row r="76" spans="2:5" x14ac:dyDescent="0.35">
      <c r="B76" s="62" t="s">
        <v>57</v>
      </c>
      <c r="C76" s="75" t="s">
        <v>238</v>
      </c>
      <c r="D76" s="74">
        <v>5897.18</v>
      </c>
      <c r="E76" s="89">
        <v>0</v>
      </c>
    </row>
    <row r="77" spans="2:5" x14ac:dyDescent="0.35">
      <c r="B77" s="62" t="s">
        <v>58</v>
      </c>
      <c r="C77" s="75" t="s">
        <v>240</v>
      </c>
      <c r="D77" s="74">
        <v>6706.76</v>
      </c>
      <c r="E77" s="89">
        <v>0</v>
      </c>
    </row>
    <row r="78" spans="2:5" x14ac:dyDescent="0.35">
      <c r="B78" s="62" t="s">
        <v>59</v>
      </c>
      <c r="C78" s="75" t="s">
        <v>240</v>
      </c>
      <c r="D78" s="74">
        <v>7018.97</v>
      </c>
      <c r="E78" s="89">
        <v>0</v>
      </c>
    </row>
    <row r="79" spans="2:5" x14ac:dyDescent="0.35">
      <c r="B79" s="62" t="s">
        <v>60</v>
      </c>
      <c r="C79" s="75" t="s">
        <v>236</v>
      </c>
      <c r="D79" s="74">
        <v>13166.96</v>
      </c>
      <c r="E79" s="89">
        <v>0</v>
      </c>
    </row>
    <row r="80" spans="2:5" x14ac:dyDescent="0.35">
      <c r="B80" s="62" t="s">
        <v>61</v>
      </c>
      <c r="C80" s="75" t="s">
        <v>241</v>
      </c>
      <c r="D80" s="74">
        <v>9225.93</v>
      </c>
      <c r="E80" s="89">
        <v>1</v>
      </c>
    </row>
    <row r="81" spans="2:5" x14ac:dyDescent="0.35">
      <c r="B81" s="62" t="s">
        <v>62</v>
      </c>
      <c r="C81" s="75" t="s">
        <v>238</v>
      </c>
      <c r="D81" s="74">
        <v>3510.86</v>
      </c>
      <c r="E81" s="89">
        <v>17</v>
      </c>
    </row>
    <row r="82" spans="2:5" x14ac:dyDescent="0.35">
      <c r="B82" s="62" t="s">
        <v>64</v>
      </c>
      <c r="C82" s="75" t="s">
        <v>240</v>
      </c>
      <c r="D82" s="74">
        <v>8738.57</v>
      </c>
      <c r="E82" s="89">
        <v>0</v>
      </c>
    </row>
    <row r="83" spans="2:5" x14ac:dyDescent="0.35">
      <c r="B83" s="62" t="s">
        <v>65</v>
      </c>
      <c r="C83" s="75" t="s">
        <v>238</v>
      </c>
      <c r="D83" s="74">
        <v>4339.51</v>
      </c>
      <c r="E83" s="89">
        <v>0</v>
      </c>
    </row>
    <row r="84" spans="2:5" x14ac:dyDescent="0.35">
      <c r="B84" s="62" t="s">
        <v>66</v>
      </c>
      <c r="C84" s="75" t="s">
        <v>238</v>
      </c>
      <c r="D84" s="74">
        <v>5303.380000000001</v>
      </c>
      <c r="E84" s="89">
        <v>0</v>
      </c>
    </row>
    <row r="85" spans="2:5" x14ac:dyDescent="0.35">
      <c r="B85" s="62" t="s">
        <v>67</v>
      </c>
      <c r="C85" s="75" t="s">
        <v>237</v>
      </c>
      <c r="D85" s="74">
        <v>1780.6100000000001</v>
      </c>
      <c r="E85" s="89">
        <v>8</v>
      </c>
    </row>
    <row r="86" spans="2:5" x14ac:dyDescent="0.35">
      <c r="B86" s="62" t="s">
        <v>68</v>
      </c>
      <c r="C86" s="75" t="s">
        <v>238</v>
      </c>
      <c r="D86" s="74">
        <v>9178.7800000000007</v>
      </c>
      <c r="E86" s="89">
        <v>2</v>
      </c>
    </row>
    <row r="87" spans="2:5" x14ac:dyDescent="0.35">
      <c r="B87" s="62" t="s">
        <v>69</v>
      </c>
      <c r="C87" s="75" t="s">
        <v>238</v>
      </c>
      <c r="D87" s="74">
        <v>5896.52</v>
      </c>
      <c r="E87" s="89">
        <v>3</v>
      </c>
    </row>
    <row r="88" spans="2:5" x14ac:dyDescent="0.35">
      <c r="B88" s="62" t="s">
        <v>70</v>
      </c>
      <c r="C88" s="75" t="s">
        <v>241</v>
      </c>
      <c r="D88" s="74">
        <v>12686.1</v>
      </c>
      <c r="E88" s="89">
        <v>1</v>
      </c>
    </row>
    <row r="89" spans="2:5" x14ac:dyDescent="0.35">
      <c r="B89" s="62" t="s">
        <v>71</v>
      </c>
      <c r="C89" s="75" t="s">
        <v>237</v>
      </c>
      <c r="D89" s="74">
        <v>795.71000000000015</v>
      </c>
      <c r="E89" s="89">
        <v>2</v>
      </c>
    </row>
    <row r="90" spans="2:5" x14ac:dyDescent="0.35">
      <c r="B90" s="62" t="s">
        <v>72</v>
      </c>
      <c r="C90" s="75" t="s">
        <v>239</v>
      </c>
      <c r="D90" s="74">
        <v>16329.000000000002</v>
      </c>
      <c r="E90" s="89">
        <v>0</v>
      </c>
    </row>
    <row r="91" spans="2:5" x14ac:dyDescent="0.35">
      <c r="B91" s="62" t="s">
        <v>73</v>
      </c>
      <c r="C91" s="75" t="s">
        <v>237</v>
      </c>
      <c r="D91" s="74">
        <v>1827</v>
      </c>
      <c r="E91" s="89">
        <v>85</v>
      </c>
    </row>
    <row r="92" spans="2:5" x14ac:dyDescent="0.35">
      <c r="B92" s="62" t="s">
        <v>74</v>
      </c>
      <c r="C92" s="75" t="s">
        <v>237</v>
      </c>
      <c r="D92" s="74">
        <v>342.74</v>
      </c>
      <c r="E92" s="89">
        <v>124</v>
      </c>
    </row>
    <row r="93" spans="2:5" x14ac:dyDescent="0.35">
      <c r="B93" s="62" t="s">
        <v>423</v>
      </c>
      <c r="C93" s="75" t="s">
        <v>241</v>
      </c>
      <c r="D93" s="74">
        <v>7052.2</v>
      </c>
      <c r="E93" s="89">
        <v>1</v>
      </c>
    </row>
    <row r="94" spans="2:5" x14ac:dyDescent="0.35">
      <c r="B94" s="62" t="s">
        <v>428</v>
      </c>
      <c r="C94" s="75" t="s">
        <v>239</v>
      </c>
      <c r="D94" s="74">
        <v>15380.88</v>
      </c>
      <c r="E94" s="89">
        <v>0</v>
      </c>
    </row>
    <row r="95" spans="2:5" x14ac:dyDescent="0.35">
      <c r="B95" s="62" t="s">
        <v>75</v>
      </c>
      <c r="C95" s="75" t="s">
        <v>238</v>
      </c>
      <c r="D95" s="74">
        <v>5737</v>
      </c>
      <c r="E95" s="89">
        <v>0</v>
      </c>
    </row>
    <row r="96" spans="2:5" x14ac:dyDescent="0.35">
      <c r="B96" s="62" t="s">
        <v>76</v>
      </c>
      <c r="C96" s="75" t="s">
        <v>238</v>
      </c>
      <c r="D96" s="74">
        <v>4487</v>
      </c>
      <c r="E96" s="89">
        <v>1</v>
      </c>
    </row>
    <row r="97" spans="2:5" x14ac:dyDescent="0.35">
      <c r="B97" s="62" t="s">
        <v>77</v>
      </c>
      <c r="C97" s="75" t="s">
        <v>237</v>
      </c>
      <c r="D97" s="74">
        <v>3538.8799999999997</v>
      </c>
      <c r="E97" s="89">
        <v>1</v>
      </c>
    </row>
    <row r="98" spans="2:5" x14ac:dyDescent="0.35">
      <c r="B98" s="62" t="s">
        <v>78</v>
      </c>
      <c r="C98" s="75" t="s">
        <v>237</v>
      </c>
      <c r="D98" s="74">
        <v>932.08</v>
      </c>
      <c r="E98" s="89">
        <v>200</v>
      </c>
    </row>
    <row r="99" spans="2:5" x14ac:dyDescent="0.35">
      <c r="B99" s="62" t="s">
        <v>79</v>
      </c>
      <c r="C99" s="75" t="s">
        <v>238</v>
      </c>
      <c r="D99" s="74">
        <v>5112</v>
      </c>
      <c r="E99" s="89">
        <v>209</v>
      </c>
    </row>
    <row r="100" spans="2:5" x14ac:dyDescent="0.35">
      <c r="B100" s="62" t="s">
        <v>80</v>
      </c>
      <c r="C100" s="75" t="s">
        <v>237</v>
      </c>
      <c r="D100" s="74">
        <v>1757.02</v>
      </c>
      <c r="E100" s="89">
        <v>0</v>
      </c>
    </row>
    <row r="101" spans="2:5" x14ac:dyDescent="0.35">
      <c r="B101" s="62" t="s">
        <v>81</v>
      </c>
      <c r="C101" s="75" t="s">
        <v>237</v>
      </c>
      <c r="D101" s="74">
        <v>2392.34</v>
      </c>
      <c r="E101" s="89">
        <v>45</v>
      </c>
    </row>
    <row r="102" spans="2:5" x14ac:dyDescent="0.35">
      <c r="B102" s="62" t="s">
        <v>429</v>
      </c>
      <c r="C102" s="75" t="s">
        <v>240</v>
      </c>
      <c r="D102" s="74">
        <v>3247.62</v>
      </c>
      <c r="E102" s="89">
        <v>0</v>
      </c>
    </row>
    <row r="103" spans="2:5" x14ac:dyDescent="0.35">
      <c r="B103" s="62" t="s">
        <v>82</v>
      </c>
      <c r="C103" s="75" t="s">
        <v>240</v>
      </c>
      <c r="D103" s="74">
        <v>7014.2</v>
      </c>
      <c r="E103" s="89">
        <v>0</v>
      </c>
    </row>
    <row r="104" spans="2:5" x14ac:dyDescent="0.35">
      <c r="B104" s="62" t="s">
        <v>430</v>
      </c>
      <c r="C104" s="75" t="s">
        <v>240</v>
      </c>
      <c r="D104" s="74">
        <v>12035.09</v>
      </c>
      <c r="E104" s="89">
        <v>0</v>
      </c>
    </row>
    <row r="105" spans="2:5" x14ac:dyDescent="0.35">
      <c r="B105" s="62" t="s">
        <v>83</v>
      </c>
      <c r="C105" s="75" t="s">
        <v>240</v>
      </c>
      <c r="D105" s="74">
        <v>8765.25</v>
      </c>
      <c r="E105" s="89">
        <v>0</v>
      </c>
    </row>
    <row r="106" spans="2:5" x14ac:dyDescent="0.35">
      <c r="B106" s="62" t="s">
        <v>85</v>
      </c>
      <c r="C106" s="75" t="s">
        <v>238</v>
      </c>
      <c r="D106" s="74">
        <v>3002.1699999999996</v>
      </c>
      <c r="E106" s="89">
        <v>0</v>
      </c>
    </row>
    <row r="107" spans="2:5" x14ac:dyDescent="0.35">
      <c r="B107" s="62" t="s">
        <v>86</v>
      </c>
      <c r="C107" s="75" t="s">
        <v>238</v>
      </c>
      <c r="D107" s="74">
        <v>4625.5000000000009</v>
      </c>
      <c r="E107" s="89">
        <v>0</v>
      </c>
    </row>
    <row r="108" spans="2:5" x14ac:dyDescent="0.35">
      <c r="B108" s="62" t="s">
        <v>87</v>
      </c>
      <c r="C108" s="75" t="s">
        <v>241</v>
      </c>
      <c r="D108" s="74">
        <v>7246.59</v>
      </c>
      <c r="E108" s="89">
        <v>5</v>
      </c>
    </row>
    <row r="109" spans="2:5" x14ac:dyDescent="0.35">
      <c r="B109" s="62" t="s">
        <v>88</v>
      </c>
      <c r="C109" s="75" t="s">
        <v>240</v>
      </c>
      <c r="D109" s="74">
        <v>7182.0700000000006</v>
      </c>
      <c r="E109" s="89">
        <v>0</v>
      </c>
    </row>
    <row r="110" spans="2:5" x14ac:dyDescent="0.35">
      <c r="B110" s="62" t="s">
        <v>89</v>
      </c>
      <c r="C110" s="75" t="s">
        <v>240</v>
      </c>
      <c r="D110" s="74">
        <v>8585.1200000000008</v>
      </c>
      <c r="E110" s="89">
        <v>0</v>
      </c>
    </row>
    <row r="111" spans="2:5" x14ac:dyDescent="0.35">
      <c r="B111" s="62" t="s">
        <v>90</v>
      </c>
      <c r="C111" s="75" t="s">
        <v>236</v>
      </c>
      <c r="D111" s="74">
        <v>9628.51</v>
      </c>
      <c r="E111" s="89">
        <v>50</v>
      </c>
    </row>
    <row r="112" spans="2:5" x14ac:dyDescent="0.35">
      <c r="B112" s="62" t="s">
        <v>91</v>
      </c>
      <c r="C112" s="75" t="s">
        <v>237</v>
      </c>
      <c r="D112" s="74">
        <v>1449</v>
      </c>
      <c r="E112" s="89">
        <v>24</v>
      </c>
    </row>
    <row r="113" spans="2:5" x14ac:dyDescent="0.35">
      <c r="B113" s="62" t="s">
        <v>92</v>
      </c>
      <c r="C113" s="75" t="s">
        <v>237</v>
      </c>
      <c r="D113" s="74">
        <v>1923</v>
      </c>
      <c r="E113" s="89">
        <v>0</v>
      </c>
    </row>
    <row r="114" spans="2:5" x14ac:dyDescent="0.35">
      <c r="B114" s="62" t="s">
        <v>93</v>
      </c>
      <c r="C114" s="75" t="s">
        <v>236</v>
      </c>
      <c r="D114" s="74">
        <v>6747</v>
      </c>
      <c r="E114" s="89">
        <v>695</v>
      </c>
    </row>
    <row r="115" spans="2:5" x14ac:dyDescent="0.35">
      <c r="B115" s="62" t="s">
        <v>94</v>
      </c>
      <c r="C115" s="75" t="s">
        <v>236</v>
      </c>
      <c r="D115" s="74">
        <v>11683</v>
      </c>
      <c r="E115" s="89">
        <v>34</v>
      </c>
    </row>
    <row r="116" spans="2:5" x14ac:dyDescent="0.35">
      <c r="B116" s="62" t="s">
        <v>95</v>
      </c>
      <c r="C116" s="75" t="s">
        <v>236</v>
      </c>
      <c r="D116" s="74">
        <v>4422</v>
      </c>
      <c r="E116" s="89">
        <v>31</v>
      </c>
    </row>
    <row r="117" spans="2:5" x14ac:dyDescent="0.35">
      <c r="B117" s="62" t="s">
        <v>96</v>
      </c>
      <c r="C117" s="75" t="s">
        <v>236</v>
      </c>
      <c r="D117" s="74">
        <v>4076.9999999999995</v>
      </c>
      <c r="E117" s="89">
        <v>65</v>
      </c>
    </row>
    <row r="118" spans="2:5" x14ac:dyDescent="0.35">
      <c r="B118" s="62" t="s">
        <v>97</v>
      </c>
      <c r="C118" s="75" t="s">
        <v>237</v>
      </c>
      <c r="D118" s="74">
        <v>496.00000000000011</v>
      </c>
      <c r="E118" s="89">
        <v>66</v>
      </c>
    </row>
    <row r="119" spans="2:5" x14ac:dyDescent="0.35">
      <c r="B119" s="62" t="s">
        <v>99</v>
      </c>
      <c r="C119" s="75" t="s">
        <v>236</v>
      </c>
      <c r="D119" s="74">
        <v>3608.8299999999995</v>
      </c>
      <c r="E119" s="89">
        <v>1</v>
      </c>
    </row>
    <row r="120" spans="2:5" x14ac:dyDescent="0.35">
      <c r="B120" s="62" t="s">
        <v>100</v>
      </c>
      <c r="C120" s="75" t="s">
        <v>237</v>
      </c>
      <c r="D120" s="74">
        <v>1434.73</v>
      </c>
      <c r="E120" s="89">
        <v>100</v>
      </c>
    </row>
    <row r="121" spans="2:5" x14ac:dyDescent="0.35">
      <c r="B121" s="62" t="s">
        <v>101</v>
      </c>
      <c r="C121" s="75" t="s">
        <v>238</v>
      </c>
      <c r="D121" s="74">
        <v>4991.2500000000009</v>
      </c>
      <c r="E121" s="89">
        <v>0</v>
      </c>
    </row>
    <row r="122" spans="2:5" x14ac:dyDescent="0.35">
      <c r="B122" s="62" t="s">
        <v>102</v>
      </c>
      <c r="C122" s="75" t="s">
        <v>240</v>
      </c>
      <c r="D122" s="74">
        <v>7535.8200000000006</v>
      </c>
      <c r="E122" s="89">
        <v>2</v>
      </c>
    </row>
    <row r="123" spans="2:5" x14ac:dyDescent="0.35">
      <c r="B123" s="62" t="s">
        <v>103</v>
      </c>
      <c r="C123" s="75" t="s">
        <v>236</v>
      </c>
      <c r="D123" s="74">
        <v>9654</v>
      </c>
      <c r="E123" s="89">
        <v>22</v>
      </c>
    </row>
    <row r="124" spans="2:5" x14ac:dyDescent="0.35">
      <c r="B124" s="62" t="s">
        <v>105</v>
      </c>
      <c r="C124" s="75" t="s">
        <v>236</v>
      </c>
      <c r="D124" s="74">
        <v>3640.4999999999995</v>
      </c>
      <c r="E124" s="89">
        <v>20</v>
      </c>
    </row>
    <row r="125" spans="2:5" x14ac:dyDescent="0.35">
      <c r="B125" s="62" t="s">
        <v>106</v>
      </c>
      <c r="C125" s="75" t="s">
        <v>236</v>
      </c>
      <c r="D125" s="74">
        <v>4764.3500000000004</v>
      </c>
      <c r="E125" s="89">
        <v>29</v>
      </c>
    </row>
    <row r="126" spans="2:5" x14ac:dyDescent="0.35">
      <c r="B126" s="62" t="s">
        <v>107</v>
      </c>
      <c r="C126" s="75" t="s">
        <v>238</v>
      </c>
      <c r="D126" s="74">
        <v>6819.14</v>
      </c>
      <c r="E126" s="89">
        <v>17</v>
      </c>
    </row>
    <row r="127" spans="2:5" x14ac:dyDescent="0.35">
      <c r="B127" s="62" t="s">
        <v>108</v>
      </c>
      <c r="C127" s="75" t="s">
        <v>236</v>
      </c>
      <c r="D127" s="74">
        <v>14104.54</v>
      </c>
      <c r="E127" s="89">
        <v>0</v>
      </c>
    </row>
    <row r="128" spans="2:5" x14ac:dyDescent="0.35">
      <c r="B128" s="62" t="s">
        <v>109</v>
      </c>
      <c r="C128" s="75" t="s">
        <v>236</v>
      </c>
      <c r="D128" s="74">
        <v>1877.48</v>
      </c>
      <c r="E128" s="89">
        <v>0</v>
      </c>
    </row>
    <row r="129" spans="2:5" x14ac:dyDescent="0.35">
      <c r="B129" s="62" t="s">
        <v>110</v>
      </c>
      <c r="C129" s="75" t="s">
        <v>236</v>
      </c>
      <c r="D129" s="74">
        <v>4641.75</v>
      </c>
      <c r="E129" s="89">
        <v>51</v>
      </c>
    </row>
    <row r="130" spans="2:5" x14ac:dyDescent="0.35">
      <c r="B130" s="62" t="s">
        <v>111</v>
      </c>
      <c r="C130" s="75" t="s">
        <v>236</v>
      </c>
      <c r="D130" s="74">
        <v>5475.54</v>
      </c>
      <c r="E130" s="89">
        <v>0</v>
      </c>
    </row>
    <row r="131" spans="2:5" x14ac:dyDescent="0.35">
      <c r="B131" s="62" t="s">
        <v>112</v>
      </c>
      <c r="C131" s="75" t="s">
        <v>236</v>
      </c>
      <c r="D131" s="74">
        <v>9372</v>
      </c>
      <c r="E131" s="89">
        <v>1</v>
      </c>
    </row>
    <row r="132" spans="2:5" x14ac:dyDescent="0.35">
      <c r="B132" s="62" t="s">
        <v>113</v>
      </c>
      <c r="C132" s="75" t="s">
        <v>237</v>
      </c>
      <c r="D132" s="74">
        <v>1676.5699999999997</v>
      </c>
      <c r="E132" s="89">
        <v>8</v>
      </c>
    </row>
    <row r="133" spans="2:5" x14ac:dyDescent="0.35">
      <c r="B133" s="62" t="s">
        <v>114</v>
      </c>
      <c r="C133" s="75" t="s">
        <v>236</v>
      </c>
      <c r="D133" s="74">
        <v>3456.6999999999994</v>
      </c>
      <c r="E133" s="89">
        <v>12</v>
      </c>
    </row>
    <row r="134" spans="2:5" x14ac:dyDescent="0.35">
      <c r="B134" s="62" t="s">
        <v>115</v>
      </c>
      <c r="C134" s="75" t="s">
        <v>238</v>
      </c>
      <c r="D134" s="74">
        <v>9383.2999999999993</v>
      </c>
      <c r="E134" s="89">
        <v>0</v>
      </c>
    </row>
    <row r="135" spans="2:5" x14ac:dyDescent="0.35">
      <c r="B135" s="62" t="s">
        <v>116</v>
      </c>
      <c r="C135" s="75" t="s">
        <v>238</v>
      </c>
      <c r="D135" s="74">
        <v>5115.84</v>
      </c>
      <c r="E135" s="89">
        <v>1</v>
      </c>
    </row>
    <row r="136" spans="2:5" x14ac:dyDescent="0.35">
      <c r="B136" s="62" t="s">
        <v>117</v>
      </c>
      <c r="C136" s="75" t="s">
        <v>238</v>
      </c>
      <c r="D136" s="74">
        <v>2332.86</v>
      </c>
      <c r="E136" s="89">
        <v>28</v>
      </c>
    </row>
    <row r="137" spans="2:5" x14ac:dyDescent="0.35">
      <c r="B137" s="62" t="s">
        <v>118</v>
      </c>
      <c r="C137" s="75" t="s">
        <v>237</v>
      </c>
      <c r="D137" s="74">
        <v>806.00000000000011</v>
      </c>
      <c r="E137" s="89">
        <v>0</v>
      </c>
    </row>
    <row r="138" spans="2:5" x14ac:dyDescent="0.35">
      <c r="B138" s="62" t="s">
        <v>119</v>
      </c>
      <c r="C138" s="75" t="s">
        <v>237</v>
      </c>
      <c r="D138" s="74">
        <v>1722.98</v>
      </c>
      <c r="E138" s="89">
        <v>11</v>
      </c>
    </row>
    <row r="139" spans="2:5" x14ac:dyDescent="0.35">
      <c r="B139" s="62" t="s">
        <v>120</v>
      </c>
      <c r="C139" s="75" t="s">
        <v>237</v>
      </c>
      <c r="D139" s="74">
        <v>449.00000000000011</v>
      </c>
      <c r="E139" s="89">
        <v>19</v>
      </c>
    </row>
    <row r="140" spans="2:5" x14ac:dyDescent="0.35">
      <c r="B140" s="62" t="s">
        <v>121</v>
      </c>
      <c r="C140" s="75" t="s">
        <v>237</v>
      </c>
      <c r="D140" s="74">
        <v>1942.23</v>
      </c>
      <c r="E140" s="89">
        <v>0</v>
      </c>
    </row>
    <row r="141" spans="2:5" x14ac:dyDescent="0.35">
      <c r="B141" s="62" t="s">
        <v>122</v>
      </c>
      <c r="C141" s="75" t="s">
        <v>236</v>
      </c>
      <c r="D141" s="74">
        <v>9598.7099999999991</v>
      </c>
      <c r="E141" s="89">
        <v>2</v>
      </c>
    </row>
    <row r="142" spans="2:5" x14ac:dyDescent="0.35">
      <c r="B142" s="62" t="s">
        <v>123</v>
      </c>
      <c r="C142" s="75" t="s">
        <v>238</v>
      </c>
      <c r="D142" s="74">
        <v>9093.25</v>
      </c>
      <c r="E142" s="89">
        <v>0</v>
      </c>
    </row>
    <row r="143" spans="2:5" x14ac:dyDescent="0.35">
      <c r="B143" s="62" t="s">
        <v>124</v>
      </c>
      <c r="C143" s="75" t="s">
        <v>238</v>
      </c>
      <c r="D143" s="74">
        <v>7984.9500000000007</v>
      </c>
      <c r="E143" s="89">
        <v>4</v>
      </c>
    </row>
    <row r="144" spans="2:5" x14ac:dyDescent="0.35">
      <c r="B144" s="62" t="s">
        <v>125</v>
      </c>
      <c r="C144" s="75" t="s">
        <v>236</v>
      </c>
      <c r="D144" s="74">
        <v>10546.42</v>
      </c>
      <c r="E144" s="89">
        <v>78</v>
      </c>
    </row>
    <row r="145" spans="2:5" x14ac:dyDescent="0.35">
      <c r="B145" s="62" t="s">
        <v>126</v>
      </c>
      <c r="C145" s="75" t="s">
        <v>236</v>
      </c>
      <c r="D145" s="74">
        <v>8516.82</v>
      </c>
      <c r="E145" s="89">
        <v>4</v>
      </c>
    </row>
    <row r="146" spans="2:5" x14ac:dyDescent="0.35">
      <c r="B146" s="62" t="s">
        <v>127</v>
      </c>
      <c r="C146" s="75" t="s">
        <v>238</v>
      </c>
      <c r="D146" s="74">
        <v>4377.26</v>
      </c>
      <c r="E146" s="89">
        <v>0</v>
      </c>
    </row>
    <row r="147" spans="2:5" x14ac:dyDescent="0.35">
      <c r="B147" s="62" t="s">
        <v>128</v>
      </c>
      <c r="C147" s="75" t="s">
        <v>237</v>
      </c>
      <c r="D147" s="74">
        <v>2087.79</v>
      </c>
      <c r="E147" s="89">
        <v>9</v>
      </c>
    </row>
    <row r="148" spans="2:5" x14ac:dyDescent="0.35">
      <c r="B148" s="62" t="s">
        <v>129</v>
      </c>
      <c r="C148" s="75" t="s">
        <v>239</v>
      </c>
      <c r="D148" s="74">
        <v>13446.16</v>
      </c>
      <c r="E148" s="89">
        <v>0</v>
      </c>
    </row>
    <row r="149" spans="2:5" x14ac:dyDescent="0.35">
      <c r="B149" s="62" t="s">
        <v>130</v>
      </c>
      <c r="C149" s="75" t="s">
        <v>238</v>
      </c>
      <c r="D149" s="74">
        <v>3967.69</v>
      </c>
      <c r="E149" s="89">
        <v>1</v>
      </c>
    </row>
    <row r="150" spans="2:5" x14ac:dyDescent="0.35">
      <c r="B150" s="62" t="s">
        <v>131</v>
      </c>
      <c r="C150" s="75" t="s">
        <v>238</v>
      </c>
      <c r="D150" s="74">
        <v>9732.49</v>
      </c>
      <c r="E150" s="89">
        <v>0</v>
      </c>
    </row>
    <row r="151" spans="2:5" x14ac:dyDescent="0.35">
      <c r="B151" s="62" t="s">
        <v>132</v>
      </c>
      <c r="C151" s="75" t="s">
        <v>240</v>
      </c>
      <c r="D151" s="74">
        <v>8956</v>
      </c>
      <c r="E151" s="89">
        <v>30</v>
      </c>
    </row>
    <row r="152" spans="2:5" x14ac:dyDescent="0.35">
      <c r="B152" s="62" t="s">
        <v>133</v>
      </c>
      <c r="C152" s="75" t="s">
        <v>239</v>
      </c>
      <c r="D152" s="74">
        <v>13196.1</v>
      </c>
      <c r="E152" s="89">
        <v>0</v>
      </c>
    </row>
    <row r="153" spans="2:5" x14ac:dyDescent="0.35">
      <c r="B153" s="62" t="s">
        <v>134</v>
      </c>
      <c r="C153" s="75" t="s">
        <v>237</v>
      </c>
      <c r="D153" s="74">
        <v>2228.12</v>
      </c>
      <c r="E153" s="89">
        <v>1</v>
      </c>
    </row>
    <row r="154" spans="2:5" x14ac:dyDescent="0.35">
      <c r="B154" s="62" t="s">
        <v>135</v>
      </c>
      <c r="C154" s="75" t="s">
        <v>237</v>
      </c>
      <c r="D154" s="74">
        <v>1030.71</v>
      </c>
      <c r="E154" s="89">
        <v>1</v>
      </c>
    </row>
    <row r="155" spans="2:5" x14ac:dyDescent="0.35">
      <c r="B155" s="62" t="s">
        <v>136</v>
      </c>
      <c r="C155" s="75" t="s">
        <v>236</v>
      </c>
      <c r="D155" s="74">
        <v>7059</v>
      </c>
      <c r="E155" s="89">
        <v>0</v>
      </c>
    </row>
    <row r="156" spans="2:5" x14ac:dyDescent="0.35">
      <c r="B156" s="62" t="s">
        <v>137</v>
      </c>
      <c r="C156" s="75" t="s">
        <v>237</v>
      </c>
      <c r="D156" s="74">
        <v>1733</v>
      </c>
      <c r="E156" s="89">
        <v>1</v>
      </c>
    </row>
    <row r="157" spans="2:5" x14ac:dyDescent="0.35">
      <c r="B157" s="62" t="s">
        <v>431</v>
      </c>
      <c r="C157" s="75" t="s">
        <v>240</v>
      </c>
      <c r="D157" s="74">
        <v>6641.59</v>
      </c>
      <c r="E157" s="89">
        <v>0</v>
      </c>
    </row>
    <row r="158" spans="2:5" x14ac:dyDescent="0.35">
      <c r="B158" s="62" t="s">
        <v>138</v>
      </c>
      <c r="C158" s="75" t="s">
        <v>238</v>
      </c>
      <c r="D158" s="74">
        <v>2074</v>
      </c>
      <c r="E158" s="89">
        <v>0</v>
      </c>
    </row>
    <row r="159" spans="2:5" x14ac:dyDescent="0.35">
      <c r="B159" s="62" t="s">
        <v>139</v>
      </c>
      <c r="C159" s="75" t="s">
        <v>238</v>
      </c>
      <c r="D159" s="74">
        <v>9138</v>
      </c>
      <c r="E159" s="89">
        <v>1</v>
      </c>
    </row>
    <row r="160" spans="2:5" x14ac:dyDescent="0.35">
      <c r="B160" s="62" t="s">
        <v>140</v>
      </c>
      <c r="C160" s="75" t="s">
        <v>236</v>
      </c>
      <c r="D160" s="74">
        <v>9028</v>
      </c>
      <c r="E160" s="89">
        <v>4</v>
      </c>
    </row>
    <row r="161" spans="2:5" x14ac:dyDescent="0.35">
      <c r="B161" s="62" t="s">
        <v>141</v>
      </c>
      <c r="C161" s="75" t="s">
        <v>238</v>
      </c>
      <c r="D161" s="74">
        <v>8288</v>
      </c>
      <c r="E161" s="89">
        <v>5</v>
      </c>
    </row>
    <row r="162" spans="2:5" x14ac:dyDescent="0.35">
      <c r="B162" s="62" t="s">
        <v>142</v>
      </c>
      <c r="C162" s="75" t="s">
        <v>239</v>
      </c>
      <c r="D162" s="74">
        <v>14220.45</v>
      </c>
      <c r="E162" s="89">
        <v>0</v>
      </c>
    </row>
    <row r="163" spans="2:5" x14ac:dyDescent="0.35">
      <c r="B163" s="62" t="s">
        <v>143</v>
      </c>
      <c r="C163" s="75" t="s">
        <v>236</v>
      </c>
      <c r="D163" s="74">
        <v>7373</v>
      </c>
      <c r="E163" s="89">
        <v>5</v>
      </c>
    </row>
    <row r="164" spans="2:5" x14ac:dyDescent="0.35">
      <c r="B164" s="62" t="s">
        <v>144</v>
      </c>
      <c r="C164" s="75" t="s">
        <v>237</v>
      </c>
      <c r="D164" s="74">
        <v>340</v>
      </c>
      <c r="E164" s="89">
        <v>45</v>
      </c>
    </row>
    <row r="165" spans="2:5" x14ac:dyDescent="0.35">
      <c r="B165" s="62" t="s">
        <v>145</v>
      </c>
      <c r="C165" s="75" t="s">
        <v>239</v>
      </c>
      <c r="D165" s="74">
        <v>16564.14</v>
      </c>
      <c r="E165" s="89">
        <v>0</v>
      </c>
    </row>
    <row r="166" spans="2:5" x14ac:dyDescent="0.35">
      <c r="B166" s="62" t="s">
        <v>146</v>
      </c>
      <c r="C166" s="75" t="s">
        <v>239</v>
      </c>
      <c r="D166" s="74">
        <v>18817</v>
      </c>
      <c r="E166" s="89">
        <v>1</v>
      </c>
    </row>
    <row r="167" spans="2:5" x14ac:dyDescent="0.35">
      <c r="B167" s="62" t="s">
        <v>147</v>
      </c>
      <c r="C167" s="75" t="s">
        <v>240</v>
      </c>
      <c r="D167" s="74">
        <v>8710</v>
      </c>
      <c r="E167" s="89">
        <v>0</v>
      </c>
    </row>
    <row r="168" spans="2:5" x14ac:dyDescent="0.35">
      <c r="B168" s="62" t="s">
        <v>148</v>
      </c>
      <c r="C168" s="75" t="s">
        <v>238</v>
      </c>
      <c r="D168" s="74">
        <v>4227</v>
      </c>
      <c r="E168" s="89">
        <v>0</v>
      </c>
    </row>
    <row r="169" spans="2:5" x14ac:dyDescent="0.35">
      <c r="B169" s="62" t="s">
        <v>149</v>
      </c>
      <c r="C169" s="75" t="s">
        <v>238</v>
      </c>
      <c r="D169" s="74">
        <v>5009</v>
      </c>
      <c r="E169" s="89">
        <v>411</v>
      </c>
    </row>
    <row r="170" spans="2:5" x14ac:dyDescent="0.35">
      <c r="B170" s="62" t="s">
        <v>150</v>
      </c>
      <c r="C170" s="75" t="s">
        <v>239</v>
      </c>
      <c r="D170" s="74">
        <v>16298.12</v>
      </c>
      <c r="E170" s="89">
        <v>0</v>
      </c>
    </row>
    <row r="171" spans="2:5" x14ac:dyDescent="0.35">
      <c r="B171" s="62" t="s">
        <v>151</v>
      </c>
      <c r="C171" s="75" t="s">
        <v>239</v>
      </c>
      <c r="D171" s="74">
        <v>17329.669999999998</v>
      </c>
      <c r="E171" s="89">
        <v>0</v>
      </c>
    </row>
    <row r="172" spans="2:5" x14ac:dyDescent="0.35">
      <c r="B172" s="62" t="s">
        <v>152</v>
      </c>
      <c r="C172" s="75" t="s">
        <v>236</v>
      </c>
      <c r="D172" s="74">
        <v>8664.2099999999991</v>
      </c>
      <c r="E172" s="89">
        <v>0</v>
      </c>
    </row>
    <row r="173" spans="2:5" ht="29" x14ac:dyDescent="0.35">
      <c r="B173" s="62" t="s">
        <v>432</v>
      </c>
      <c r="C173" s="75" t="s">
        <v>239</v>
      </c>
      <c r="D173" s="74">
        <v>11895.27</v>
      </c>
      <c r="E173" s="89">
        <v>0</v>
      </c>
    </row>
    <row r="174" spans="2:5" x14ac:dyDescent="0.35">
      <c r="B174" s="62" t="s">
        <v>154</v>
      </c>
      <c r="C174" s="75" t="s">
        <v>237</v>
      </c>
      <c r="D174" s="74">
        <v>1114</v>
      </c>
      <c r="E174" s="89">
        <v>37</v>
      </c>
    </row>
    <row r="175" spans="2:5" x14ac:dyDescent="0.35">
      <c r="B175" s="62" t="s">
        <v>155</v>
      </c>
      <c r="C175" s="75" t="s">
        <v>236</v>
      </c>
      <c r="D175" s="74">
        <v>5840</v>
      </c>
      <c r="E175" s="89">
        <v>32</v>
      </c>
    </row>
    <row r="176" spans="2:5" x14ac:dyDescent="0.35">
      <c r="B176" s="62" t="s">
        <v>156</v>
      </c>
      <c r="C176" s="75" t="s">
        <v>236</v>
      </c>
      <c r="D176" s="74">
        <v>6061</v>
      </c>
      <c r="E176" s="89">
        <v>44</v>
      </c>
    </row>
    <row r="177" spans="2:5" x14ac:dyDescent="0.35">
      <c r="B177" s="62" t="s">
        <v>157</v>
      </c>
      <c r="C177" s="75" t="s">
        <v>239</v>
      </c>
      <c r="D177" s="74">
        <v>12170</v>
      </c>
      <c r="E177" s="89">
        <v>0</v>
      </c>
    </row>
    <row r="178" spans="2:5" ht="29" x14ac:dyDescent="0.35">
      <c r="B178" s="62" t="s">
        <v>158</v>
      </c>
      <c r="C178" s="75" t="s">
        <v>236</v>
      </c>
      <c r="D178" s="74">
        <v>3608.8299999999995</v>
      </c>
      <c r="E178" s="89">
        <v>1</v>
      </c>
    </row>
    <row r="179" spans="2:5" x14ac:dyDescent="0.35">
      <c r="B179" s="62" t="s">
        <v>159</v>
      </c>
      <c r="C179" s="75" t="s">
        <v>240</v>
      </c>
      <c r="D179" s="74">
        <v>8504</v>
      </c>
      <c r="E179" s="89">
        <v>1</v>
      </c>
    </row>
    <row r="180" spans="2:5" x14ac:dyDescent="0.35">
      <c r="B180" s="62" t="s">
        <v>160</v>
      </c>
      <c r="C180" s="75" t="s">
        <v>239</v>
      </c>
      <c r="D180" s="74">
        <v>14456</v>
      </c>
      <c r="E180" s="89">
        <v>0</v>
      </c>
    </row>
    <row r="181" spans="2:5" x14ac:dyDescent="0.35">
      <c r="B181" s="62" t="s">
        <v>161</v>
      </c>
      <c r="C181" s="75" t="s">
        <v>241</v>
      </c>
      <c r="D181" s="74">
        <v>10158</v>
      </c>
      <c r="E181" s="89">
        <v>0</v>
      </c>
    </row>
    <row r="182" spans="2:5" x14ac:dyDescent="0.35">
      <c r="B182" s="62" t="s">
        <v>162</v>
      </c>
      <c r="C182" s="75" t="s">
        <v>241</v>
      </c>
      <c r="D182" s="74">
        <v>10163</v>
      </c>
      <c r="E182" s="89">
        <v>3</v>
      </c>
    </row>
    <row r="183" spans="2:5" x14ac:dyDescent="0.35">
      <c r="B183" s="62" t="s">
        <v>163</v>
      </c>
      <c r="C183" s="75" t="s">
        <v>236</v>
      </c>
      <c r="D183" s="74">
        <v>10790</v>
      </c>
      <c r="E183" s="89">
        <v>3</v>
      </c>
    </row>
    <row r="184" spans="2:5" x14ac:dyDescent="0.35">
      <c r="B184" s="62" t="s">
        <v>433</v>
      </c>
      <c r="C184" s="75" t="s">
        <v>239</v>
      </c>
      <c r="D184" s="74">
        <v>14892.77</v>
      </c>
      <c r="E184" s="89">
        <v>0</v>
      </c>
    </row>
    <row r="185" spans="2:5" x14ac:dyDescent="0.35">
      <c r="B185" s="62" t="s">
        <v>164</v>
      </c>
      <c r="C185" s="75" t="s">
        <v>237</v>
      </c>
      <c r="D185" s="74">
        <v>1450</v>
      </c>
      <c r="E185" s="89">
        <v>81</v>
      </c>
    </row>
    <row r="186" spans="2:5" x14ac:dyDescent="0.35">
      <c r="B186" s="62" t="s">
        <v>165</v>
      </c>
      <c r="C186" s="75" t="s">
        <v>237</v>
      </c>
      <c r="D186" s="74">
        <v>1618</v>
      </c>
      <c r="E186" s="89">
        <v>11</v>
      </c>
    </row>
    <row r="187" spans="2:5" x14ac:dyDescent="0.35">
      <c r="B187" s="62" t="s">
        <v>166</v>
      </c>
      <c r="C187" s="75" t="s">
        <v>240</v>
      </c>
      <c r="D187" s="74">
        <v>6757.81</v>
      </c>
      <c r="E187" s="89">
        <v>0</v>
      </c>
    </row>
    <row r="188" spans="2:5" x14ac:dyDescent="0.35">
      <c r="B188" s="62" t="s">
        <v>167</v>
      </c>
      <c r="C188" s="75" t="s">
        <v>236</v>
      </c>
      <c r="D188" s="74">
        <v>5142</v>
      </c>
      <c r="E188" s="89">
        <v>14</v>
      </c>
    </row>
    <row r="189" spans="2:5" x14ac:dyDescent="0.35">
      <c r="B189" s="62" t="s">
        <v>168</v>
      </c>
      <c r="C189" s="75" t="s">
        <v>238</v>
      </c>
      <c r="D189" s="74">
        <v>9689.9699999999993</v>
      </c>
      <c r="E189" s="89">
        <v>4</v>
      </c>
    </row>
    <row r="190" spans="2:5" x14ac:dyDescent="0.35">
      <c r="B190" s="62" t="s">
        <v>169</v>
      </c>
      <c r="C190" s="75" t="s">
        <v>238</v>
      </c>
      <c r="D190" s="74">
        <v>6289</v>
      </c>
      <c r="E190" s="89">
        <v>0</v>
      </c>
    </row>
    <row r="191" spans="2:5" x14ac:dyDescent="0.35">
      <c r="B191" s="62" t="s">
        <v>170</v>
      </c>
      <c r="C191" s="75" t="s">
        <v>237</v>
      </c>
      <c r="D191" s="74">
        <v>2087</v>
      </c>
      <c r="E191" s="89">
        <v>33</v>
      </c>
    </row>
    <row r="192" spans="2:5" x14ac:dyDescent="0.35">
      <c r="B192" s="62" t="s">
        <v>171</v>
      </c>
      <c r="C192" s="75" t="s">
        <v>237</v>
      </c>
      <c r="D192" s="74">
        <v>2512</v>
      </c>
      <c r="E192" s="89">
        <v>10</v>
      </c>
    </row>
    <row r="193" spans="2:5" x14ac:dyDescent="0.35">
      <c r="B193" s="62" t="s">
        <v>172</v>
      </c>
      <c r="C193" s="75" t="s">
        <v>238</v>
      </c>
      <c r="D193" s="74">
        <v>6449</v>
      </c>
      <c r="E193" s="89">
        <v>1</v>
      </c>
    </row>
    <row r="194" spans="2:5" x14ac:dyDescent="0.35">
      <c r="B194" s="62" t="s">
        <v>173</v>
      </c>
      <c r="C194" s="75" t="s">
        <v>240</v>
      </c>
      <c r="D194" s="74">
        <v>6583.31</v>
      </c>
      <c r="E194" s="89">
        <v>0</v>
      </c>
    </row>
    <row r="195" spans="2:5" ht="43.5" x14ac:dyDescent="0.35">
      <c r="B195" s="62" t="s">
        <v>434</v>
      </c>
      <c r="C195" s="75" t="s">
        <v>241</v>
      </c>
      <c r="D195" s="74">
        <v>7517.25</v>
      </c>
      <c r="E195" s="89">
        <v>0</v>
      </c>
    </row>
    <row r="196" spans="2:5" x14ac:dyDescent="0.35">
      <c r="B196" s="62" t="s">
        <v>174</v>
      </c>
      <c r="C196" s="75" t="s">
        <v>240</v>
      </c>
      <c r="D196" s="74">
        <v>6626.58</v>
      </c>
      <c r="E196" s="89">
        <v>1</v>
      </c>
    </row>
    <row r="197" spans="2:5" x14ac:dyDescent="0.35">
      <c r="B197" s="62" t="s">
        <v>175</v>
      </c>
      <c r="C197" s="75" t="s">
        <v>240</v>
      </c>
      <c r="D197" s="74">
        <v>6791.87</v>
      </c>
      <c r="E197" s="89">
        <v>0</v>
      </c>
    </row>
    <row r="198" spans="2:5" x14ac:dyDescent="0.35">
      <c r="B198" s="62" t="s">
        <v>176</v>
      </c>
      <c r="C198" s="75" t="s">
        <v>240</v>
      </c>
      <c r="D198" s="74">
        <v>6584.61</v>
      </c>
      <c r="E198" s="89">
        <v>0</v>
      </c>
    </row>
    <row r="199" spans="2:5" ht="29" x14ac:dyDescent="0.35">
      <c r="B199" s="62" t="s">
        <v>177</v>
      </c>
      <c r="C199" s="75" t="s">
        <v>240</v>
      </c>
      <c r="D199" s="74">
        <v>4010.11</v>
      </c>
      <c r="E199" s="89">
        <v>0</v>
      </c>
    </row>
    <row r="200" spans="2:5" ht="29" x14ac:dyDescent="0.35">
      <c r="B200" s="62" t="s">
        <v>178</v>
      </c>
      <c r="C200" s="75" t="s">
        <v>240</v>
      </c>
      <c r="D200" s="74">
        <v>6882.28</v>
      </c>
      <c r="E200" s="89">
        <v>0</v>
      </c>
    </row>
    <row r="201" spans="2:5" x14ac:dyDescent="0.35">
      <c r="B201" s="62" t="s">
        <v>179</v>
      </c>
      <c r="C201" s="75" t="s">
        <v>239</v>
      </c>
      <c r="D201" s="74">
        <v>15760.06</v>
      </c>
      <c r="E201" s="89">
        <v>0</v>
      </c>
    </row>
    <row r="202" spans="2:5" x14ac:dyDescent="0.35">
      <c r="B202" s="62" t="s">
        <v>180</v>
      </c>
      <c r="C202" s="75" t="s">
        <v>237</v>
      </c>
      <c r="D202" s="74">
        <v>1259.08</v>
      </c>
      <c r="E202" s="89">
        <v>0</v>
      </c>
    </row>
    <row r="203" spans="2:5" x14ac:dyDescent="0.35">
      <c r="B203" s="62" t="s">
        <v>181</v>
      </c>
      <c r="C203" s="75" t="s">
        <v>238</v>
      </c>
      <c r="D203" s="74">
        <v>5725.53</v>
      </c>
      <c r="E203" s="89">
        <v>0</v>
      </c>
    </row>
    <row r="204" spans="2:5" x14ac:dyDescent="0.35">
      <c r="B204" s="62" t="s">
        <v>182</v>
      </c>
      <c r="C204" s="75" t="s">
        <v>236</v>
      </c>
      <c r="D204" s="74">
        <v>4966</v>
      </c>
      <c r="E204" s="89">
        <v>74</v>
      </c>
    </row>
    <row r="205" spans="2:5" x14ac:dyDescent="0.35">
      <c r="B205" s="62" t="s">
        <v>184</v>
      </c>
      <c r="C205" s="75" t="s">
        <v>238</v>
      </c>
      <c r="D205" s="74">
        <v>4405</v>
      </c>
      <c r="E205" s="89">
        <v>1</v>
      </c>
    </row>
    <row r="206" spans="2:5" x14ac:dyDescent="0.35">
      <c r="B206" s="62" t="s">
        <v>185</v>
      </c>
      <c r="C206" s="75" t="s">
        <v>237</v>
      </c>
      <c r="D206" s="74">
        <v>1702</v>
      </c>
      <c r="E206" s="89">
        <v>2</v>
      </c>
    </row>
    <row r="207" spans="2:5" x14ac:dyDescent="0.35">
      <c r="B207" s="62" t="s">
        <v>186</v>
      </c>
      <c r="C207" s="75" t="s">
        <v>238</v>
      </c>
      <c r="D207" s="74">
        <v>8109</v>
      </c>
      <c r="E207" s="89">
        <v>3</v>
      </c>
    </row>
    <row r="208" spans="2:5" x14ac:dyDescent="0.35">
      <c r="B208" s="62" t="s">
        <v>187</v>
      </c>
      <c r="C208" s="75" t="s">
        <v>238</v>
      </c>
      <c r="D208" s="74">
        <v>4937</v>
      </c>
      <c r="E208" s="89">
        <v>1</v>
      </c>
    </row>
    <row r="209" spans="2:5" x14ac:dyDescent="0.35">
      <c r="B209" s="62" t="s">
        <v>188</v>
      </c>
      <c r="C209" s="75" t="s">
        <v>236</v>
      </c>
      <c r="D209" s="74">
        <v>10860</v>
      </c>
      <c r="E209" s="89">
        <v>33</v>
      </c>
    </row>
    <row r="210" spans="2:5" ht="29" x14ac:dyDescent="0.35">
      <c r="B210" s="62" t="s">
        <v>189</v>
      </c>
      <c r="C210" s="75" t="s">
        <v>240</v>
      </c>
      <c r="D210" s="74">
        <v>6585.13</v>
      </c>
      <c r="E210" s="89">
        <v>0</v>
      </c>
    </row>
    <row r="211" spans="2:5" x14ac:dyDescent="0.35">
      <c r="B211" s="62" t="s">
        <v>190</v>
      </c>
      <c r="C211" s="75" t="s">
        <v>237</v>
      </c>
      <c r="D211" s="74">
        <v>1268</v>
      </c>
      <c r="E211" s="89">
        <v>28</v>
      </c>
    </row>
    <row r="212" spans="2:5" x14ac:dyDescent="0.35">
      <c r="B212" s="62" t="s">
        <v>191</v>
      </c>
      <c r="C212" s="75" t="s">
        <v>237</v>
      </c>
      <c r="D212" s="74">
        <v>1192</v>
      </c>
      <c r="E212" s="89">
        <v>12</v>
      </c>
    </row>
    <row r="213" spans="2:5" x14ac:dyDescent="0.35">
      <c r="B213" s="62" t="s">
        <v>192</v>
      </c>
      <c r="C213" s="75" t="s">
        <v>239</v>
      </c>
      <c r="D213" s="74">
        <v>14998.77</v>
      </c>
      <c r="E213" s="89">
        <v>2</v>
      </c>
    </row>
    <row r="214" spans="2:5" x14ac:dyDescent="0.35">
      <c r="B214" s="62" t="s">
        <v>193</v>
      </c>
      <c r="C214" s="75" t="s">
        <v>238</v>
      </c>
      <c r="D214" s="74">
        <v>6884</v>
      </c>
      <c r="E214" s="89">
        <v>0</v>
      </c>
    </row>
    <row r="215" spans="2:5" x14ac:dyDescent="0.35">
      <c r="B215" s="62" t="s">
        <v>194</v>
      </c>
      <c r="C215" s="75" t="s">
        <v>238</v>
      </c>
      <c r="D215" s="74">
        <v>8897</v>
      </c>
      <c r="E215" s="89">
        <v>13</v>
      </c>
    </row>
    <row r="216" spans="2:5" x14ac:dyDescent="0.35">
      <c r="B216" s="62" t="s">
        <v>195</v>
      </c>
      <c r="C216" s="75" t="s">
        <v>236</v>
      </c>
      <c r="D216" s="74">
        <v>8858.61</v>
      </c>
      <c r="E216" s="89">
        <v>16</v>
      </c>
    </row>
    <row r="217" spans="2:5" x14ac:dyDescent="0.35">
      <c r="B217" s="62" t="s">
        <v>196</v>
      </c>
      <c r="C217" s="75" t="s">
        <v>238</v>
      </c>
      <c r="D217" s="74">
        <v>5958.12</v>
      </c>
      <c r="E217" s="89">
        <v>0</v>
      </c>
    </row>
    <row r="218" spans="2:5" x14ac:dyDescent="0.35">
      <c r="B218" s="62" t="s">
        <v>197</v>
      </c>
      <c r="C218" s="75" t="s">
        <v>237</v>
      </c>
      <c r="D218" s="74">
        <v>1258</v>
      </c>
      <c r="E218" s="89">
        <v>131</v>
      </c>
    </row>
    <row r="219" spans="2:5" x14ac:dyDescent="0.35">
      <c r="B219" s="62" t="s">
        <v>198</v>
      </c>
      <c r="C219" s="75" t="s">
        <v>236</v>
      </c>
      <c r="D219" s="74">
        <v>8753</v>
      </c>
      <c r="E219" s="89">
        <v>47</v>
      </c>
    </row>
    <row r="220" spans="2:5" ht="29" x14ac:dyDescent="0.35">
      <c r="B220" s="62" t="s">
        <v>199</v>
      </c>
      <c r="C220" s="75" t="s">
        <v>240</v>
      </c>
      <c r="D220" s="74">
        <v>6882.28</v>
      </c>
      <c r="E220" s="89">
        <v>0</v>
      </c>
    </row>
    <row r="221" spans="2:5" x14ac:dyDescent="0.35">
      <c r="B221" s="62" t="s">
        <v>200</v>
      </c>
      <c r="C221" s="75" t="s">
        <v>238</v>
      </c>
      <c r="D221" s="74">
        <v>4939</v>
      </c>
      <c r="E221" s="89">
        <v>4</v>
      </c>
    </row>
    <row r="222" spans="2:5" x14ac:dyDescent="0.35">
      <c r="B222" s="62" t="s">
        <v>201</v>
      </c>
      <c r="C222" s="75" t="s">
        <v>241</v>
      </c>
      <c r="D222" s="74">
        <v>7139</v>
      </c>
      <c r="E222" s="89">
        <v>0</v>
      </c>
    </row>
    <row r="223" spans="2:5" x14ac:dyDescent="0.35">
      <c r="B223" s="62" t="s">
        <v>202</v>
      </c>
      <c r="C223" s="75" t="s">
        <v>238</v>
      </c>
      <c r="D223" s="74">
        <v>9089</v>
      </c>
      <c r="E223" s="89">
        <v>0</v>
      </c>
    </row>
    <row r="224" spans="2:5" x14ac:dyDescent="0.35">
      <c r="B224" s="62" t="s">
        <v>203</v>
      </c>
      <c r="C224" s="75" t="s">
        <v>237</v>
      </c>
      <c r="D224" s="74">
        <v>1433</v>
      </c>
      <c r="E224" s="89">
        <v>73</v>
      </c>
    </row>
    <row r="225" spans="2:5" x14ac:dyDescent="0.35">
      <c r="B225" s="62" t="s">
        <v>204</v>
      </c>
      <c r="C225" s="75" t="s">
        <v>237</v>
      </c>
      <c r="D225" s="74">
        <v>761.00000000000011</v>
      </c>
      <c r="E225" s="89">
        <v>42</v>
      </c>
    </row>
    <row r="226" spans="2:5" x14ac:dyDescent="0.35">
      <c r="B226" s="62" t="s">
        <v>205</v>
      </c>
      <c r="C226" s="75" t="s">
        <v>236</v>
      </c>
      <c r="D226" s="74">
        <v>3537.9999999999995</v>
      </c>
      <c r="E226" s="89">
        <v>4</v>
      </c>
    </row>
    <row r="227" spans="2:5" x14ac:dyDescent="0.35">
      <c r="B227" s="62" t="s">
        <v>206</v>
      </c>
      <c r="C227" s="75" t="s">
        <v>236</v>
      </c>
      <c r="D227" s="74">
        <v>9804</v>
      </c>
      <c r="E227" s="89">
        <v>7</v>
      </c>
    </row>
    <row r="228" spans="2:5" x14ac:dyDescent="0.35">
      <c r="B228" s="62" t="s">
        <v>207</v>
      </c>
      <c r="C228" s="75" t="s">
        <v>236</v>
      </c>
      <c r="D228" s="74">
        <v>5417</v>
      </c>
      <c r="E228" s="89">
        <v>0</v>
      </c>
    </row>
    <row r="229" spans="2:5" x14ac:dyDescent="0.35">
      <c r="B229" s="62" t="s">
        <v>208</v>
      </c>
      <c r="C229" s="75" t="s">
        <v>238</v>
      </c>
      <c r="D229" s="74">
        <v>7366</v>
      </c>
      <c r="E229" s="89">
        <v>10</v>
      </c>
    </row>
    <row r="230" spans="2:5" x14ac:dyDescent="0.35">
      <c r="B230" s="62" t="s">
        <v>209</v>
      </c>
      <c r="C230" s="75" t="s">
        <v>236</v>
      </c>
      <c r="D230" s="74">
        <v>9579</v>
      </c>
      <c r="E230" s="89">
        <v>69</v>
      </c>
    </row>
    <row r="231" spans="2:5" x14ac:dyDescent="0.35">
      <c r="B231" s="62" t="s">
        <v>210</v>
      </c>
      <c r="C231" s="75" t="s">
        <v>238</v>
      </c>
      <c r="D231" s="74">
        <v>5005</v>
      </c>
      <c r="E231" s="89">
        <v>0</v>
      </c>
    </row>
    <row r="232" spans="2:5" x14ac:dyDescent="0.35">
      <c r="B232" s="62" t="s">
        <v>435</v>
      </c>
      <c r="C232" s="75" t="s">
        <v>239</v>
      </c>
      <c r="D232" s="74">
        <v>15247.41</v>
      </c>
      <c r="E232" s="89">
        <v>0</v>
      </c>
    </row>
    <row r="233" spans="2:5" x14ac:dyDescent="0.35">
      <c r="B233" s="62" t="s">
        <v>211</v>
      </c>
      <c r="C233" s="75" t="s">
        <v>238</v>
      </c>
      <c r="D233" s="74">
        <v>16611.990000000002</v>
      </c>
      <c r="E233" s="89">
        <v>0</v>
      </c>
    </row>
    <row r="234" spans="2:5" x14ac:dyDescent="0.35">
      <c r="B234" s="62" t="s">
        <v>212</v>
      </c>
      <c r="C234" s="75" t="s">
        <v>240</v>
      </c>
      <c r="D234" s="74">
        <v>7109</v>
      </c>
      <c r="E234" s="89">
        <v>4</v>
      </c>
    </row>
    <row r="235" spans="2:5" x14ac:dyDescent="0.35">
      <c r="B235" s="62" t="s">
        <v>213</v>
      </c>
      <c r="C235" s="75" t="s">
        <v>238</v>
      </c>
      <c r="D235" s="74">
        <v>1842</v>
      </c>
      <c r="E235" s="89">
        <v>0</v>
      </c>
    </row>
    <row r="236" spans="2:5" x14ac:dyDescent="0.35">
      <c r="B236" s="62" t="s">
        <v>214</v>
      </c>
      <c r="C236" s="75" t="s">
        <v>236</v>
      </c>
      <c r="D236" s="74">
        <v>2855</v>
      </c>
      <c r="E236" s="89">
        <v>31</v>
      </c>
    </row>
    <row r="237" spans="2:5" x14ac:dyDescent="0.35">
      <c r="B237" s="62" t="s">
        <v>215</v>
      </c>
      <c r="C237" s="75" t="s">
        <v>236</v>
      </c>
      <c r="D237" s="74">
        <v>4758</v>
      </c>
      <c r="E237" s="89">
        <v>1</v>
      </c>
    </row>
    <row r="238" spans="2:5" ht="29" x14ac:dyDescent="0.35">
      <c r="B238" s="62" t="s">
        <v>436</v>
      </c>
      <c r="C238" s="75" t="s">
        <v>240</v>
      </c>
      <c r="D238" s="74">
        <v>6855.17</v>
      </c>
      <c r="E238" s="89">
        <v>0</v>
      </c>
    </row>
    <row r="239" spans="2:5" x14ac:dyDescent="0.35">
      <c r="B239" s="62" t="s">
        <v>216</v>
      </c>
      <c r="C239" s="75" t="s">
        <v>239</v>
      </c>
      <c r="D239" s="74">
        <v>15235.57</v>
      </c>
      <c r="E239" s="89">
        <v>0</v>
      </c>
    </row>
    <row r="240" spans="2:5" x14ac:dyDescent="0.35">
      <c r="B240" s="62" t="s">
        <v>217</v>
      </c>
      <c r="C240" s="75" t="s">
        <v>238</v>
      </c>
      <c r="D240" s="74">
        <v>6432</v>
      </c>
      <c r="E240" s="89">
        <v>20</v>
      </c>
    </row>
    <row r="241" spans="2:5" x14ac:dyDescent="0.35">
      <c r="B241" s="62" t="s">
        <v>218</v>
      </c>
      <c r="C241" s="75" t="s">
        <v>237</v>
      </c>
      <c r="D241" s="74">
        <v>2130</v>
      </c>
      <c r="E241" s="89">
        <v>13</v>
      </c>
    </row>
    <row r="242" spans="2:5" x14ac:dyDescent="0.35">
      <c r="B242" s="62" t="s">
        <v>219</v>
      </c>
      <c r="C242" s="75" t="s">
        <v>236</v>
      </c>
      <c r="D242" s="74">
        <v>5484</v>
      </c>
      <c r="E242" s="89">
        <v>43</v>
      </c>
    </row>
    <row r="243" spans="2:5" x14ac:dyDescent="0.35">
      <c r="B243" s="62" t="s">
        <v>221</v>
      </c>
      <c r="C243" s="75" t="s">
        <v>240</v>
      </c>
      <c r="D243" s="74">
        <v>5932</v>
      </c>
      <c r="E243" s="89">
        <v>414</v>
      </c>
    </row>
    <row r="244" spans="2:5" ht="29" x14ac:dyDescent="0.35">
      <c r="B244" s="62" t="s">
        <v>222</v>
      </c>
      <c r="C244" s="75" t="s">
        <v>240</v>
      </c>
      <c r="D244" s="74">
        <v>6689.92</v>
      </c>
      <c r="E244" s="89">
        <v>0</v>
      </c>
    </row>
    <row r="245" spans="2:5" x14ac:dyDescent="0.35">
      <c r="B245" s="62" t="s">
        <v>223</v>
      </c>
      <c r="C245" s="75" t="s">
        <v>241</v>
      </c>
      <c r="D245" s="74">
        <v>10942</v>
      </c>
      <c r="E245" s="89">
        <v>0</v>
      </c>
    </row>
    <row r="246" spans="2:5" x14ac:dyDescent="0.35">
      <c r="B246" s="62" t="s">
        <v>224</v>
      </c>
      <c r="C246" s="75" t="s">
        <v>236</v>
      </c>
      <c r="D246" s="74">
        <v>5247</v>
      </c>
      <c r="E246" s="89">
        <v>6</v>
      </c>
    </row>
    <row r="247" spans="2:5" x14ac:dyDescent="0.35">
      <c r="B247" s="62" t="s">
        <v>225</v>
      </c>
      <c r="C247" s="75" t="s">
        <v>239</v>
      </c>
      <c r="D247" s="74">
        <v>16125.570000000002</v>
      </c>
      <c r="E247" s="89">
        <v>1</v>
      </c>
    </row>
    <row r="248" spans="2:5" x14ac:dyDescent="0.35">
      <c r="B248" s="62" t="s">
        <v>226</v>
      </c>
      <c r="C248" s="75" t="s">
        <v>237</v>
      </c>
      <c r="D248" s="74">
        <v>1431.27</v>
      </c>
      <c r="E248" s="89">
        <v>0</v>
      </c>
    </row>
    <row r="249" spans="2:5" x14ac:dyDescent="0.35">
      <c r="B249" s="62" t="s">
        <v>227</v>
      </c>
      <c r="C249" s="75" t="s">
        <v>241</v>
      </c>
      <c r="D249" s="74">
        <v>7548</v>
      </c>
      <c r="E249" s="89">
        <v>0</v>
      </c>
    </row>
    <row r="250" spans="2:5" x14ac:dyDescent="0.35">
      <c r="B250" s="62" t="s">
        <v>228</v>
      </c>
      <c r="C250" s="75" t="s">
        <v>236</v>
      </c>
      <c r="D250" s="74">
        <v>9234.61</v>
      </c>
      <c r="E250" s="89">
        <v>7</v>
      </c>
    </row>
    <row r="251" spans="2:5" ht="29" x14ac:dyDescent="0.35">
      <c r="B251" s="62" t="s">
        <v>230</v>
      </c>
      <c r="C251" s="75" t="s">
        <v>239</v>
      </c>
      <c r="D251" s="74">
        <v>15749.13</v>
      </c>
      <c r="E251" s="89">
        <v>0</v>
      </c>
    </row>
    <row r="252" spans="2:5" x14ac:dyDescent="0.35">
      <c r="B252" s="62" t="s">
        <v>231</v>
      </c>
      <c r="C252" s="75" t="s">
        <v>238</v>
      </c>
      <c r="D252" s="74">
        <v>2920.85</v>
      </c>
      <c r="E252" s="89">
        <v>0</v>
      </c>
    </row>
    <row r="253" spans="2:5" x14ac:dyDescent="0.35">
      <c r="B253" s="62" t="s">
        <v>232</v>
      </c>
      <c r="C253" s="75" t="s">
        <v>236</v>
      </c>
      <c r="D253" s="74">
        <v>5592</v>
      </c>
      <c r="E253" s="89">
        <v>1</v>
      </c>
    </row>
    <row r="254" spans="2:5" x14ac:dyDescent="0.35">
      <c r="B254" s="62" t="s">
        <v>233</v>
      </c>
      <c r="C254" s="75" t="s">
        <v>238</v>
      </c>
      <c r="D254" s="74">
        <v>7845</v>
      </c>
      <c r="E254" s="89">
        <v>2</v>
      </c>
    </row>
    <row r="255" spans="2:5" x14ac:dyDescent="0.35">
      <c r="B255" s="62" t="s">
        <v>234</v>
      </c>
      <c r="C255" s="75" t="s">
        <v>238</v>
      </c>
      <c r="D255" s="74">
        <v>8144</v>
      </c>
      <c r="E255" s="89">
        <v>4</v>
      </c>
    </row>
    <row r="256" spans="2:5" s="10" customFormat="1" x14ac:dyDescent="0.35">
      <c r="B256" s="78"/>
      <c r="C256" s="75" t="s">
        <v>402</v>
      </c>
      <c r="D256" s="74"/>
      <c r="E256" s="89"/>
    </row>
    <row r="257" spans="2:5" s="10" customFormat="1" x14ac:dyDescent="0.35">
      <c r="B257" s="78"/>
      <c r="C257" s="75" t="s">
        <v>402</v>
      </c>
      <c r="D257" s="74"/>
      <c r="E257" s="89"/>
    </row>
    <row r="258" spans="2:5" s="10" customFormat="1" x14ac:dyDescent="0.35">
      <c r="B258" s="78"/>
      <c r="C258" s="75" t="s">
        <v>402</v>
      </c>
      <c r="D258" s="74"/>
      <c r="E258" s="89"/>
    </row>
    <row r="259" spans="2:5" s="10" customFormat="1" x14ac:dyDescent="0.35">
      <c r="B259" s="78"/>
      <c r="C259" s="75" t="s">
        <v>402</v>
      </c>
      <c r="D259" s="74"/>
      <c r="E259" s="89"/>
    </row>
    <row r="260" spans="2:5" s="10" customFormat="1" x14ac:dyDescent="0.35">
      <c r="B260" s="78"/>
      <c r="C260" s="75" t="s">
        <v>402</v>
      </c>
      <c r="D260" s="74"/>
      <c r="E260" s="89"/>
    </row>
    <row r="261" spans="2:5" s="10" customFormat="1" x14ac:dyDescent="0.35">
      <c r="B261" s="78"/>
      <c r="C261" s="75" t="s">
        <v>402</v>
      </c>
      <c r="D261" s="74"/>
      <c r="E261" s="89"/>
    </row>
    <row r="262" spans="2:5" s="10" customFormat="1" x14ac:dyDescent="0.35">
      <c r="B262" s="78"/>
      <c r="C262" s="75" t="s">
        <v>402</v>
      </c>
      <c r="D262" s="74"/>
      <c r="E262" s="89"/>
    </row>
    <row r="263" spans="2:5" s="10" customFormat="1" x14ac:dyDescent="0.35">
      <c r="B263" s="78"/>
      <c r="C263" s="75" t="s">
        <v>402</v>
      </c>
      <c r="D263" s="74"/>
      <c r="E263" s="89"/>
    </row>
    <row r="264" spans="2:5" s="10" customFormat="1" x14ac:dyDescent="0.35">
      <c r="B264" s="78"/>
      <c r="C264" s="75" t="s">
        <v>402</v>
      </c>
      <c r="D264" s="74"/>
      <c r="E264" s="89"/>
    </row>
    <row r="265" spans="2:5" s="10" customFormat="1" x14ac:dyDescent="0.35">
      <c r="B265" s="78"/>
      <c r="C265" s="75" t="s">
        <v>402</v>
      </c>
      <c r="D265" s="74"/>
      <c r="E265" s="89"/>
    </row>
    <row r="266" spans="2:5" s="10" customFormat="1" x14ac:dyDescent="0.35">
      <c r="B266" s="44"/>
      <c r="C266" s="44"/>
      <c r="D266" s="45"/>
    </row>
    <row r="267" spans="2:5" s="10" customFormat="1" x14ac:dyDescent="0.35">
      <c r="B267" s="44"/>
      <c r="C267" s="44"/>
      <c r="D267" s="45"/>
    </row>
    <row r="268" spans="2:5" s="10" customFormat="1" x14ac:dyDescent="0.35">
      <c r="B268" s="44"/>
      <c r="C268" s="44"/>
      <c r="D268" s="45"/>
    </row>
    <row r="269" spans="2:5" s="10" customFormat="1" x14ac:dyDescent="0.35">
      <c r="B269" s="44"/>
      <c r="C269" s="44"/>
      <c r="D269" s="45"/>
    </row>
    <row r="270" spans="2:5" s="10" customFormat="1" x14ac:dyDescent="0.35">
      <c r="B270" s="44"/>
      <c r="C270" s="44"/>
      <c r="D270" s="45"/>
    </row>
    <row r="271" spans="2:5" s="10" customFormat="1" x14ac:dyDescent="0.35">
      <c r="B271" s="44"/>
      <c r="C271" s="44"/>
      <c r="D271" s="45"/>
    </row>
    <row r="272" spans="2:5" s="10" customFormat="1" x14ac:dyDescent="0.35">
      <c r="B272" s="44"/>
      <c r="C272" s="44"/>
      <c r="D272" s="45"/>
    </row>
    <row r="273" spans="2:4" s="10" customFormat="1" x14ac:dyDescent="0.35">
      <c r="B273" s="44"/>
      <c r="C273" s="44"/>
      <c r="D273" s="45"/>
    </row>
    <row r="274" spans="2:4" s="10" customFormat="1" x14ac:dyDescent="0.35">
      <c r="B274" s="44"/>
      <c r="C274" s="44"/>
      <c r="D274" s="45"/>
    </row>
    <row r="275" spans="2:4" s="10" customFormat="1" x14ac:dyDescent="0.35">
      <c r="B275" s="44"/>
      <c r="C275" s="44"/>
      <c r="D275" s="45"/>
    </row>
    <row r="276" spans="2:4" s="10" customFormat="1" x14ac:dyDescent="0.35">
      <c r="B276" s="44"/>
      <c r="C276" s="44"/>
      <c r="D276" s="45"/>
    </row>
    <row r="277" spans="2:4" s="10" customFormat="1" x14ac:dyDescent="0.35">
      <c r="B277" s="44"/>
      <c r="C277" s="44"/>
      <c r="D277" s="45"/>
    </row>
    <row r="278" spans="2:4" s="10" customFormat="1" x14ac:dyDescent="0.35">
      <c r="B278" s="44"/>
      <c r="C278" s="44"/>
      <c r="D278" s="45"/>
    </row>
    <row r="279" spans="2:4" s="10" customFormat="1" x14ac:dyDescent="0.35">
      <c r="B279" s="44"/>
      <c r="C279" s="44"/>
      <c r="D279" s="45"/>
    </row>
    <row r="280" spans="2:4" s="10" customFormat="1" x14ac:dyDescent="0.35">
      <c r="B280" s="44"/>
      <c r="C280" s="44"/>
      <c r="D280" s="45"/>
    </row>
    <row r="281" spans="2:4" s="10" customFormat="1" x14ac:dyDescent="0.35">
      <c r="B281" s="44"/>
      <c r="C281" s="44"/>
      <c r="D281" s="45"/>
    </row>
    <row r="282" spans="2:4" s="10" customFormat="1" x14ac:dyDescent="0.35">
      <c r="B282" s="44"/>
      <c r="C282" s="44"/>
      <c r="D282" s="45"/>
    </row>
    <row r="283" spans="2:4" s="10" customFormat="1" x14ac:dyDescent="0.35">
      <c r="B283" s="44"/>
      <c r="C283" s="44"/>
      <c r="D283" s="45"/>
    </row>
    <row r="284" spans="2:4" s="10" customFormat="1" x14ac:dyDescent="0.35">
      <c r="B284" s="44"/>
      <c r="C284" s="44"/>
      <c r="D284" s="45"/>
    </row>
    <row r="285" spans="2:4" s="10" customFormat="1" x14ac:dyDescent="0.35">
      <c r="B285" s="44"/>
      <c r="C285" s="44"/>
      <c r="D285" s="45"/>
    </row>
    <row r="286" spans="2:4" s="10" customFormat="1" x14ac:dyDescent="0.35">
      <c r="B286" s="44"/>
      <c r="C286" s="44"/>
      <c r="D286" s="45"/>
    </row>
    <row r="287" spans="2:4" s="10" customFormat="1" x14ac:dyDescent="0.35">
      <c r="B287" s="44"/>
      <c r="C287" s="44"/>
      <c r="D287" s="45"/>
    </row>
    <row r="288" spans="2:4" s="10" customFormat="1" x14ac:dyDescent="0.35">
      <c r="B288" s="44"/>
      <c r="C288" s="44"/>
      <c r="D288" s="45"/>
    </row>
    <row r="289" spans="2:4" s="10" customFormat="1" x14ac:dyDescent="0.35">
      <c r="B289" s="44"/>
      <c r="C289" s="44"/>
      <c r="D289" s="45"/>
    </row>
    <row r="290" spans="2:4" s="10" customFormat="1" x14ac:dyDescent="0.35">
      <c r="B290" s="44"/>
      <c r="C290" s="44"/>
      <c r="D290" s="45"/>
    </row>
    <row r="291" spans="2:4" s="10" customFormat="1" x14ac:dyDescent="0.35">
      <c r="B291" s="44"/>
      <c r="C291" s="44"/>
      <c r="D291" s="45"/>
    </row>
    <row r="292" spans="2:4" s="10" customFormat="1" x14ac:dyDescent="0.35">
      <c r="B292" s="44"/>
      <c r="C292" s="44"/>
      <c r="D292" s="45"/>
    </row>
    <row r="293" spans="2:4" s="10" customFormat="1" x14ac:dyDescent="0.35">
      <c r="B293" s="44"/>
      <c r="C293" s="44"/>
      <c r="D293" s="45"/>
    </row>
    <row r="294" spans="2:4" s="10" customFormat="1" x14ac:dyDescent="0.35">
      <c r="B294" s="44"/>
      <c r="C294" s="44"/>
      <c r="D294" s="45"/>
    </row>
    <row r="295" spans="2:4" s="10" customFormat="1" x14ac:dyDescent="0.35">
      <c r="B295" s="44"/>
      <c r="C295" s="44"/>
      <c r="D295" s="45"/>
    </row>
    <row r="296" spans="2:4" s="10" customFormat="1" x14ac:dyDescent="0.35">
      <c r="B296" s="44"/>
      <c r="C296" s="44"/>
      <c r="D296" s="45"/>
    </row>
    <row r="297" spans="2:4" s="10" customFormat="1" x14ac:dyDescent="0.35">
      <c r="B297" s="44"/>
      <c r="C297" s="44"/>
      <c r="D297" s="45"/>
    </row>
    <row r="298" spans="2:4" s="10" customFormat="1" x14ac:dyDescent="0.35">
      <c r="B298" s="44"/>
      <c r="C298" s="44"/>
      <c r="D298" s="45"/>
    </row>
    <row r="299" spans="2:4" s="10" customFormat="1" x14ac:dyDescent="0.35">
      <c r="B299" s="44"/>
      <c r="C299" s="44"/>
      <c r="D299" s="45"/>
    </row>
    <row r="300" spans="2:4" s="10" customFormat="1" x14ac:dyDescent="0.35">
      <c r="B300" s="44"/>
      <c r="C300" s="44"/>
      <c r="D300" s="45"/>
    </row>
    <row r="301" spans="2:4" s="10" customFormat="1" x14ac:dyDescent="0.35">
      <c r="B301" s="44"/>
      <c r="C301" s="44"/>
      <c r="D301" s="45"/>
    </row>
    <row r="302" spans="2:4" s="10" customFormat="1" x14ac:dyDescent="0.35">
      <c r="B302" s="44"/>
      <c r="C302" s="44"/>
      <c r="D302" s="45"/>
    </row>
    <row r="303" spans="2:4" s="10" customFormat="1" x14ac:dyDescent="0.35">
      <c r="B303" s="44"/>
      <c r="C303" s="44"/>
      <c r="D303" s="45"/>
    </row>
    <row r="304" spans="2:4" s="10" customFormat="1" x14ac:dyDescent="0.35">
      <c r="B304" s="44"/>
      <c r="C304" s="44"/>
      <c r="D304" s="45"/>
    </row>
    <row r="305" spans="2:4" s="10" customFormat="1" x14ac:dyDescent="0.35">
      <c r="B305" s="44"/>
      <c r="C305" s="44"/>
      <c r="D305" s="45"/>
    </row>
    <row r="306" spans="2:4" s="10" customFormat="1" x14ac:dyDescent="0.35">
      <c r="B306" s="44"/>
      <c r="C306" s="44"/>
      <c r="D306" s="45"/>
    </row>
    <row r="307" spans="2:4" s="10" customFormat="1" x14ac:dyDescent="0.35">
      <c r="B307" s="44"/>
      <c r="C307" s="44"/>
      <c r="D307" s="45"/>
    </row>
    <row r="308" spans="2:4" s="10" customFormat="1" x14ac:dyDescent="0.35">
      <c r="B308" s="44"/>
      <c r="C308" s="44"/>
      <c r="D308" s="45"/>
    </row>
    <row r="309" spans="2:4" s="10" customFormat="1" x14ac:dyDescent="0.35">
      <c r="B309" s="44"/>
      <c r="C309" s="44"/>
      <c r="D309" s="45"/>
    </row>
    <row r="310" spans="2:4" s="10" customFormat="1" x14ac:dyDescent="0.35">
      <c r="B310" s="44"/>
      <c r="C310" s="44"/>
      <c r="D310" s="45"/>
    </row>
    <row r="311" spans="2:4" s="10" customFormat="1" x14ac:dyDescent="0.35">
      <c r="B311" s="44"/>
      <c r="C311" s="44"/>
      <c r="D311" s="45"/>
    </row>
    <row r="312" spans="2:4" s="10" customFormat="1" x14ac:dyDescent="0.35">
      <c r="B312" s="44"/>
      <c r="C312" s="44"/>
      <c r="D312" s="45"/>
    </row>
    <row r="313" spans="2:4" s="10" customFormat="1" x14ac:dyDescent="0.35">
      <c r="B313" s="44"/>
      <c r="C313" s="44"/>
      <c r="D313" s="45"/>
    </row>
    <row r="314" spans="2:4" s="10" customFormat="1" x14ac:dyDescent="0.35">
      <c r="B314" s="44"/>
      <c r="C314" s="44"/>
      <c r="D314" s="45"/>
    </row>
    <row r="315" spans="2:4" s="10" customFormat="1" x14ac:dyDescent="0.35">
      <c r="B315" s="44"/>
      <c r="C315" s="44"/>
      <c r="D315" s="45"/>
    </row>
    <row r="316" spans="2:4" s="10" customFormat="1" x14ac:dyDescent="0.35">
      <c r="B316" s="44"/>
      <c r="C316" s="44"/>
      <c r="D316" s="45"/>
    </row>
    <row r="317" spans="2:4" s="10" customFormat="1" x14ac:dyDescent="0.35">
      <c r="B317" s="44"/>
      <c r="C317" s="44"/>
      <c r="D317" s="45"/>
    </row>
    <row r="318" spans="2:4" s="10" customFormat="1" x14ac:dyDescent="0.35">
      <c r="B318" s="44"/>
      <c r="C318" s="44"/>
      <c r="D318" s="45"/>
    </row>
    <row r="319" spans="2:4" s="10" customFormat="1" x14ac:dyDescent="0.35">
      <c r="B319" s="44"/>
      <c r="C319" s="44"/>
      <c r="D319" s="45"/>
    </row>
    <row r="320" spans="2:4" s="10" customFormat="1" x14ac:dyDescent="0.35">
      <c r="B320" s="44"/>
      <c r="C320" s="44"/>
      <c r="D320" s="45"/>
    </row>
    <row r="321" spans="2:4" s="10" customFormat="1" x14ac:dyDescent="0.35">
      <c r="B321" s="44"/>
      <c r="C321" s="44"/>
      <c r="D321" s="45"/>
    </row>
    <row r="322" spans="2:4" s="10" customFormat="1" x14ac:dyDescent="0.35">
      <c r="B322" s="44"/>
      <c r="C322" s="44"/>
      <c r="D322" s="45"/>
    </row>
    <row r="323" spans="2:4" s="10" customFormat="1" x14ac:dyDescent="0.35">
      <c r="B323" s="44"/>
      <c r="C323" s="44"/>
      <c r="D323" s="45"/>
    </row>
    <row r="324" spans="2:4" s="10" customFormat="1" x14ac:dyDescent="0.35">
      <c r="B324" s="44"/>
      <c r="C324" s="44"/>
      <c r="D324" s="45"/>
    </row>
    <row r="325" spans="2:4" s="10" customFormat="1" x14ac:dyDescent="0.35">
      <c r="B325" s="44"/>
      <c r="C325" s="44"/>
      <c r="D325" s="45"/>
    </row>
    <row r="326" spans="2:4" s="10" customFormat="1" x14ac:dyDescent="0.35">
      <c r="B326" s="44"/>
      <c r="C326" s="44"/>
      <c r="D326" s="45"/>
    </row>
    <row r="327" spans="2:4" s="10" customFormat="1" x14ac:dyDescent="0.35">
      <c r="B327" s="44"/>
      <c r="C327" s="44"/>
      <c r="D327" s="45"/>
    </row>
    <row r="328" spans="2:4" s="10" customFormat="1" x14ac:dyDescent="0.35">
      <c r="B328" s="44"/>
      <c r="C328" s="44"/>
      <c r="D328" s="45"/>
    </row>
    <row r="329" spans="2:4" s="10" customFormat="1" x14ac:dyDescent="0.35">
      <c r="B329" s="44"/>
      <c r="C329" s="44"/>
      <c r="D329" s="45"/>
    </row>
    <row r="330" spans="2:4" s="10" customFormat="1" x14ac:dyDescent="0.35">
      <c r="B330" s="44"/>
      <c r="C330" s="44"/>
      <c r="D330" s="45"/>
    </row>
    <row r="331" spans="2:4" s="10" customFormat="1" x14ac:dyDescent="0.35">
      <c r="B331" s="44"/>
      <c r="C331" s="44"/>
      <c r="D331" s="45"/>
    </row>
    <row r="332" spans="2:4" s="10" customFormat="1" x14ac:dyDescent="0.35">
      <c r="B332" s="44"/>
      <c r="C332" s="44"/>
      <c r="D332" s="45"/>
    </row>
    <row r="333" spans="2:4" s="10" customFormat="1" x14ac:dyDescent="0.35">
      <c r="B333" s="44"/>
      <c r="C333" s="44"/>
      <c r="D333" s="45"/>
    </row>
    <row r="334" spans="2:4" s="10" customFormat="1" x14ac:dyDescent="0.35">
      <c r="B334" s="44"/>
      <c r="C334" s="44"/>
      <c r="D334" s="45"/>
    </row>
    <row r="335" spans="2:4" s="10" customFormat="1" x14ac:dyDescent="0.35">
      <c r="B335" s="44"/>
      <c r="C335" s="44"/>
      <c r="D335" s="45"/>
    </row>
    <row r="336" spans="2:4" s="10" customFormat="1" x14ac:dyDescent="0.35">
      <c r="B336" s="44"/>
      <c r="C336" s="44"/>
      <c r="D336" s="45"/>
    </row>
    <row r="337" spans="2:4" s="10" customFormat="1" x14ac:dyDescent="0.35">
      <c r="B337" s="44"/>
      <c r="C337" s="44"/>
      <c r="D337" s="45"/>
    </row>
    <row r="338" spans="2:4" s="10" customFormat="1" x14ac:dyDescent="0.35">
      <c r="B338" s="44"/>
      <c r="C338" s="44"/>
      <c r="D338" s="45"/>
    </row>
    <row r="339" spans="2:4" s="10" customFormat="1" x14ac:dyDescent="0.35">
      <c r="B339" s="44"/>
      <c r="C339" s="44"/>
      <c r="D339" s="45"/>
    </row>
    <row r="340" spans="2:4" s="10" customFormat="1" x14ac:dyDescent="0.35">
      <c r="B340" s="44"/>
      <c r="C340" s="44"/>
      <c r="D340" s="45"/>
    </row>
    <row r="341" spans="2:4" s="10" customFormat="1" x14ac:dyDescent="0.35">
      <c r="B341" s="44"/>
      <c r="C341" s="44"/>
      <c r="D341" s="45"/>
    </row>
  </sheetData>
  <autoFilter ref="B15:E255" xr:uid="{B113017A-56D9-4340-B589-1F493141B100}"/>
  <mergeCells count="2">
    <mergeCell ref="B3:E3"/>
    <mergeCell ref="B2:E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FA207D1-1FC0-4771-BA3D-D33ED5054468}">
          <x14:formula1>
            <xm:f>Background!$M$7:$M$13</xm:f>
          </x14:formula1>
          <xm:sqref>C16:C265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171F4-2C9A-4916-9AD7-BD0FF395D11E}">
  <dimension ref="B2:O46"/>
  <sheetViews>
    <sheetView zoomScale="85" zoomScaleNormal="85" workbookViewId="0">
      <selection activeCell="J38" sqref="J38"/>
    </sheetView>
  </sheetViews>
  <sheetFormatPr defaultColWidth="9.1796875" defaultRowHeight="14.5" x14ac:dyDescent="0.35"/>
  <cols>
    <col min="1" max="1" width="3.7265625" style="10" customWidth="1"/>
    <col min="2" max="2" width="3.81640625" style="10" customWidth="1"/>
    <col min="3" max="3" width="43.453125" style="10" customWidth="1"/>
    <col min="4" max="4" width="27.453125" style="10" customWidth="1"/>
    <col min="5" max="5" width="22.1796875" style="10" customWidth="1"/>
    <col min="6" max="6" width="4.81640625" style="10" customWidth="1"/>
    <col min="7" max="7" width="9.1796875" style="10"/>
    <col min="8" max="8" width="2.26953125" style="10" customWidth="1"/>
    <col min="9" max="9" width="0.1796875" style="10" customWidth="1"/>
    <col min="10" max="10" width="58.1796875" style="10" customWidth="1"/>
    <col min="11" max="11" width="17.1796875" style="10" customWidth="1"/>
    <col min="12" max="13" width="9.1796875" style="10"/>
    <col min="14" max="14" width="31.1796875" style="10" bestFit="1" customWidth="1"/>
    <col min="15" max="15" width="33.7265625" style="10" customWidth="1"/>
    <col min="16" max="16384" width="9.1796875" style="10"/>
  </cols>
  <sheetData>
    <row r="2" spans="2:15" ht="28.5" x14ac:dyDescent="0.35">
      <c r="B2" s="31" t="s">
        <v>479</v>
      </c>
      <c r="C2" s="44"/>
      <c r="D2" s="45"/>
    </row>
    <row r="4" spans="2:15" x14ac:dyDescent="0.35">
      <c r="C4" s="28" t="s">
        <v>437</v>
      </c>
      <c r="D4" s="33" t="s">
        <v>420</v>
      </c>
      <c r="J4" s="28" t="s">
        <v>438</v>
      </c>
      <c r="K4" s="33" t="s">
        <v>382</v>
      </c>
      <c r="N4" s="46" t="s">
        <v>472</v>
      </c>
      <c r="O4" s="59" t="str">
        <f>IF('Flight Methodologies'!D4="A",'Flight Methodologies'!E8,
IF('Flight Methodologies'!D4="B",'Flight Methodologies'!E17,
IF('Flight Methodologies'!D4="C",'Flight Methodologies'!E27,'Flight Methodologies'!E37)))</f>
        <v>London Gatwick</v>
      </c>
    </row>
    <row r="5" spans="2:15" ht="15" thickBot="1" x14ac:dyDescent="0.4"/>
    <row r="6" spans="2:15" ht="29" x14ac:dyDescent="0.35">
      <c r="B6" s="235" t="s">
        <v>449</v>
      </c>
      <c r="C6" s="236"/>
      <c r="D6" s="236"/>
      <c r="E6" s="236"/>
      <c r="F6" s="237"/>
      <c r="H6" s="235" t="s">
        <v>445</v>
      </c>
      <c r="I6" s="236"/>
      <c r="J6" s="236"/>
      <c r="K6" s="236"/>
      <c r="L6" s="237"/>
      <c r="N6" s="99" t="s">
        <v>332</v>
      </c>
      <c r="O6" s="96" t="s">
        <v>473</v>
      </c>
    </row>
    <row r="7" spans="2:15" x14ac:dyDescent="0.35">
      <c r="B7" s="37"/>
      <c r="C7" s="32"/>
      <c r="D7" s="32"/>
      <c r="E7" s="32"/>
      <c r="F7" s="38"/>
      <c r="H7" s="37"/>
      <c r="I7" s="32"/>
      <c r="J7" s="32"/>
      <c r="K7" s="32"/>
      <c r="L7" s="38"/>
      <c r="N7" s="190" t="s">
        <v>333</v>
      </c>
      <c r="O7" s="98">
        <v>647.47</v>
      </c>
    </row>
    <row r="8" spans="2:15" x14ac:dyDescent="0.35">
      <c r="B8" s="39"/>
      <c r="C8" s="238" t="s">
        <v>450</v>
      </c>
      <c r="D8" s="238"/>
      <c r="E8" s="44" t="s">
        <v>440</v>
      </c>
      <c r="F8" s="40"/>
      <c r="H8" s="39"/>
      <c r="I8" s="238" t="s">
        <v>441</v>
      </c>
      <c r="J8" s="238"/>
      <c r="K8" s="33" t="s">
        <v>333</v>
      </c>
      <c r="L8" s="40"/>
      <c r="N8" s="191" t="s">
        <v>339</v>
      </c>
      <c r="O8" s="48">
        <v>141</v>
      </c>
    </row>
    <row r="9" spans="2:15" x14ac:dyDescent="0.35">
      <c r="B9" s="39"/>
      <c r="C9" s="234" t="s">
        <v>451</v>
      </c>
      <c r="D9" s="234"/>
      <c r="E9" s="33">
        <v>863.5</v>
      </c>
      <c r="F9" s="40"/>
      <c r="H9" s="39"/>
      <c r="I9" s="234" t="s">
        <v>442</v>
      </c>
      <c r="J9" s="234"/>
      <c r="K9" s="33">
        <v>8.1</v>
      </c>
      <c r="L9" s="40"/>
      <c r="N9" s="191" t="s">
        <v>337</v>
      </c>
      <c r="O9" s="48">
        <v>156</v>
      </c>
    </row>
    <row r="10" spans="2:15" x14ac:dyDescent="0.35">
      <c r="B10" s="39"/>
      <c r="C10" s="60"/>
      <c r="D10" s="28" t="s">
        <v>453</v>
      </c>
      <c r="E10" s="44" t="s">
        <v>0</v>
      </c>
      <c r="F10" s="40"/>
      <c r="H10" s="39"/>
      <c r="I10" s="60"/>
      <c r="J10" s="28" t="s">
        <v>459</v>
      </c>
      <c r="K10" s="44" t="s">
        <v>0</v>
      </c>
      <c r="L10" s="40"/>
      <c r="N10" s="191" t="s">
        <v>338</v>
      </c>
      <c r="O10" s="48">
        <v>163</v>
      </c>
    </row>
    <row r="11" spans="2:15" x14ac:dyDescent="0.35">
      <c r="B11" s="39"/>
      <c r="C11" s="60"/>
      <c r="D11" s="28" t="s">
        <v>454</v>
      </c>
      <c r="E11" s="44" t="s">
        <v>2</v>
      </c>
      <c r="F11" s="40"/>
      <c r="H11" s="39"/>
      <c r="I11" s="60"/>
      <c r="J11" s="28" t="s">
        <v>460</v>
      </c>
      <c r="K11" s="44" t="s">
        <v>2</v>
      </c>
      <c r="L11" s="40"/>
      <c r="N11" s="191" t="s">
        <v>335</v>
      </c>
      <c r="O11" s="48">
        <v>533</v>
      </c>
    </row>
    <row r="12" spans="2:15" ht="15" thickBot="1" x14ac:dyDescent="0.4">
      <c r="B12" s="41"/>
      <c r="C12" s="42"/>
      <c r="D12" s="42"/>
      <c r="E12" s="42"/>
      <c r="F12" s="43"/>
      <c r="H12" s="41"/>
      <c r="I12" s="42"/>
      <c r="J12" s="42"/>
      <c r="K12" s="42"/>
      <c r="L12" s="43"/>
      <c r="N12" s="191" t="s">
        <v>336</v>
      </c>
      <c r="O12" s="48">
        <v>222</v>
      </c>
    </row>
    <row r="13" spans="2:15" ht="15" thickBot="1" x14ac:dyDescent="0.4">
      <c r="N13" s="191" t="s">
        <v>334</v>
      </c>
      <c r="O13" s="48">
        <v>554</v>
      </c>
    </row>
    <row r="14" spans="2:15" x14ac:dyDescent="0.35">
      <c r="B14" s="235" t="s">
        <v>470</v>
      </c>
      <c r="C14" s="236"/>
      <c r="D14" s="236"/>
      <c r="E14" s="236"/>
      <c r="F14" s="237"/>
      <c r="H14" s="235" t="s">
        <v>446</v>
      </c>
      <c r="I14" s="236"/>
      <c r="J14" s="236"/>
      <c r="K14" s="236"/>
      <c r="L14" s="237"/>
      <c r="N14" s="191" t="s">
        <v>340</v>
      </c>
      <c r="O14" s="48">
        <v>280</v>
      </c>
    </row>
    <row r="15" spans="2:15" x14ac:dyDescent="0.35">
      <c r="B15" s="37"/>
      <c r="C15" s="32"/>
      <c r="D15" s="32"/>
      <c r="E15" s="32"/>
      <c r="F15" s="38"/>
      <c r="H15" s="37"/>
      <c r="I15" s="32"/>
      <c r="J15" s="32"/>
      <c r="K15" s="32"/>
      <c r="L15" s="38"/>
      <c r="N15" s="191" t="s">
        <v>341</v>
      </c>
      <c r="O15" s="48">
        <v>264</v>
      </c>
    </row>
    <row r="16" spans="2:15" x14ac:dyDescent="0.35">
      <c r="B16" s="39"/>
      <c r="C16" s="238" t="s">
        <v>450</v>
      </c>
      <c r="D16" s="238"/>
      <c r="E16" s="44" t="s">
        <v>440</v>
      </c>
      <c r="F16" s="40"/>
      <c r="H16" s="39"/>
      <c r="I16" s="238" t="s">
        <v>441</v>
      </c>
      <c r="J16" s="238"/>
      <c r="K16" s="33" t="s">
        <v>333</v>
      </c>
      <c r="L16" s="40"/>
      <c r="N16" s="191" t="s">
        <v>342</v>
      </c>
      <c r="O16" s="48">
        <v>245</v>
      </c>
    </row>
    <row r="17" spans="2:15" ht="15" customHeight="1" x14ac:dyDescent="0.35">
      <c r="B17" s="39"/>
      <c r="C17" s="234" t="s">
        <v>451</v>
      </c>
      <c r="D17" s="234"/>
      <c r="E17" s="33">
        <v>863.5</v>
      </c>
      <c r="F17" s="40"/>
      <c r="H17" s="39"/>
      <c r="I17" s="234" t="s">
        <v>442</v>
      </c>
      <c r="J17" s="234"/>
      <c r="K17" s="33">
        <v>8.1</v>
      </c>
      <c r="L17" s="40"/>
      <c r="N17" s="191" t="s">
        <v>343</v>
      </c>
      <c r="O17" s="48">
        <v>406</v>
      </c>
    </row>
    <row r="18" spans="2:15" x14ac:dyDescent="0.35">
      <c r="B18" s="39"/>
      <c r="C18" s="60"/>
      <c r="D18" s="28" t="s">
        <v>452</v>
      </c>
      <c r="E18" s="108">
        <v>0.3</v>
      </c>
      <c r="F18" s="40"/>
      <c r="H18" s="39"/>
      <c r="I18" s="60"/>
      <c r="J18" s="28" t="s">
        <v>461</v>
      </c>
      <c r="K18" s="108">
        <v>0.33333333333333337</v>
      </c>
      <c r="L18" s="40"/>
      <c r="N18" s="191" t="s">
        <v>439</v>
      </c>
      <c r="O18" s="107" t="s">
        <v>383</v>
      </c>
    </row>
    <row r="19" spans="2:15" x14ac:dyDescent="0.35">
      <c r="B19" s="39"/>
      <c r="C19" s="60"/>
      <c r="D19" s="28" t="s">
        <v>455</v>
      </c>
      <c r="E19" s="108">
        <v>0.2</v>
      </c>
      <c r="F19" s="40"/>
      <c r="H19" s="39"/>
      <c r="I19" s="60"/>
      <c r="J19" s="28" t="s">
        <v>462</v>
      </c>
      <c r="K19" s="108"/>
      <c r="L19" s="40"/>
      <c r="N19" s="191" t="s">
        <v>440</v>
      </c>
      <c r="O19" s="107" t="s">
        <v>383</v>
      </c>
    </row>
    <row r="20" spans="2:15" x14ac:dyDescent="0.35">
      <c r="B20" s="39"/>
      <c r="C20" s="60"/>
      <c r="D20" s="28" t="s">
        <v>456</v>
      </c>
      <c r="E20" s="108">
        <v>0.1</v>
      </c>
      <c r="F20" s="40"/>
      <c r="H20" s="39"/>
      <c r="I20" s="60"/>
      <c r="J20" s="28" t="s">
        <v>463</v>
      </c>
      <c r="K20" s="108"/>
      <c r="L20" s="40"/>
      <c r="N20" s="191" t="s">
        <v>471</v>
      </c>
      <c r="O20" s="107" t="s">
        <v>383</v>
      </c>
    </row>
    <row r="21" spans="2:15" x14ac:dyDescent="0.35">
      <c r="B21" s="39"/>
      <c r="C21" s="60"/>
      <c r="D21" s="28" t="s">
        <v>457</v>
      </c>
      <c r="E21" s="108">
        <v>0.3</v>
      </c>
      <c r="F21" s="40"/>
      <c r="H21" s="39"/>
      <c r="I21" s="60"/>
      <c r="J21" s="28" t="s">
        <v>464</v>
      </c>
      <c r="K21" s="108">
        <v>0.33333333333333337</v>
      </c>
      <c r="L21" s="40"/>
      <c r="N21" s="47" t="s">
        <v>383</v>
      </c>
      <c r="O21" s="107" t="s">
        <v>383</v>
      </c>
    </row>
    <row r="22" spans="2:15" x14ac:dyDescent="0.35">
      <c r="B22" s="39"/>
      <c r="C22" s="60"/>
      <c r="D22" s="28" t="s">
        <v>458</v>
      </c>
      <c r="E22" s="108">
        <v>0.1</v>
      </c>
      <c r="F22" s="40"/>
      <c r="H22" s="39"/>
      <c r="I22" s="60"/>
      <c r="J22" s="28" t="s">
        <v>465</v>
      </c>
      <c r="K22" s="108">
        <v>0.33333333333333337</v>
      </c>
      <c r="L22" s="40"/>
      <c r="N22" s="47" t="s">
        <v>383</v>
      </c>
      <c r="O22" s="107" t="s">
        <v>383</v>
      </c>
    </row>
    <row r="23" spans="2:15" ht="15" thickBot="1" x14ac:dyDescent="0.4">
      <c r="B23" s="41"/>
      <c r="C23" s="42"/>
      <c r="D23" s="42"/>
      <c r="E23" s="42"/>
      <c r="F23" s="43"/>
      <c r="H23" s="41"/>
      <c r="I23" s="42"/>
      <c r="J23" s="42"/>
      <c r="K23" s="42"/>
      <c r="L23" s="43"/>
      <c r="N23" s="47" t="s">
        <v>383</v>
      </c>
      <c r="O23" s="107" t="s">
        <v>383</v>
      </c>
    </row>
    <row r="24" spans="2:15" ht="15" thickBot="1" x14ac:dyDescent="0.4"/>
    <row r="25" spans="2:15" x14ac:dyDescent="0.35">
      <c r="B25" s="235" t="s">
        <v>466</v>
      </c>
      <c r="C25" s="236"/>
      <c r="D25" s="236"/>
      <c r="E25" s="236"/>
      <c r="F25" s="237"/>
    </row>
    <row r="26" spans="2:15" x14ac:dyDescent="0.35">
      <c r="B26" s="37"/>
      <c r="C26" s="32"/>
      <c r="D26" s="32"/>
      <c r="E26" s="32"/>
      <c r="F26" s="38"/>
    </row>
    <row r="27" spans="2:15" x14ac:dyDescent="0.35">
      <c r="B27" s="39"/>
      <c r="C27" s="238" t="s">
        <v>468</v>
      </c>
      <c r="D27" s="238"/>
      <c r="E27" s="44" t="s">
        <v>440</v>
      </c>
      <c r="F27" s="40"/>
    </row>
    <row r="28" spans="2:15" x14ac:dyDescent="0.35">
      <c r="B28" s="39"/>
      <c r="C28" s="234" t="s">
        <v>412</v>
      </c>
      <c r="D28" s="234"/>
      <c r="E28" s="33" t="s">
        <v>333</v>
      </c>
      <c r="F28" s="40"/>
    </row>
    <row r="29" spans="2:15" x14ac:dyDescent="0.35">
      <c r="B29" s="39"/>
      <c r="C29" s="238" t="s">
        <v>469</v>
      </c>
      <c r="D29" s="238"/>
      <c r="E29" s="44">
        <f>IFERROR(VLOOKUP(E28,'Flight Methodologies'!$N$7:$O$22,2,FALSE),"Select Regional Airport")</f>
        <v>647.47</v>
      </c>
      <c r="F29" s="40"/>
    </row>
    <row r="30" spans="2:15" x14ac:dyDescent="0.35">
      <c r="B30" s="39"/>
      <c r="C30" s="234" t="s">
        <v>411</v>
      </c>
      <c r="D30" s="234"/>
      <c r="E30" s="33">
        <v>8.1</v>
      </c>
      <c r="F30" s="40"/>
    </row>
    <row r="31" spans="2:15" x14ac:dyDescent="0.35">
      <c r="B31" s="39"/>
      <c r="C31" s="60"/>
      <c r="D31" s="28" t="s">
        <v>413</v>
      </c>
      <c r="E31" s="44" t="s">
        <v>0</v>
      </c>
      <c r="F31" s="40"/>
    </row>
    <row r="32" spans="2:15" x14ac:dyDescent="0.35">
      <c r="B32" s="39"/>
      <c r="C32" s="60"/>
      <c r="D32" s="28" t="s">
        <v>414</v>
      </c>
      <c r="E32" s="44" t="s">
        <v>2</v>
      </c>
      <c r="F32" s="40"/>
    </row>
    <row r="33" spans="2:6" ht="15" thickBot="1" x14ac:dyDescent="0.4">
      <c r="B33" s="41"/>
      <c r="C33" s="42"/>
      <c r="D33" s="42"/>
      <c r="E33" s="42"/>
      <c r="F33" s="43"/>
    </row>
    <row r="34" spans="2:6" ht="15" thickBot="1" x14ac:dyDescent="0.4"/>
    <row r="35" spans="2:6" x14ac:dyDescent="0.35">
      <c r="B35" s="235" t="s">
        <v>467</v>
      </c>
      <c r="C35" s="236"/>
      <c r="D35" s="236"/>
      <c r="E35" s="236"/>
      <c r="F35" s="237"/>
    </row>
    <row r="36" spans="2:6" x14ac:dyDescent="0.35">
      <c r="B36" s="37"/>
      <c r="C36" s="32"/>
      <c r="D36" s="32"/>
      <c r="E36" s="32"/>
      <c r="F36" s="38"/>
    </row>
    <row r="37" spans="2:6" x14ac:dyDescent="0.35">
      <c r="B37" s="39"/>
      <c r="C37" s="238" t="s">
        <v>468</v>
      </c>
      <c r="D37" s="238"/>
      <c r="E37" s="44" t="s">
        <v>440</v>
      </c>
      <c r="F37" s="40"/>
    </row>
    <row r="38" spans="2:6" ht="15" customHeight="1" x14ac:dyDescent="0.35">
      <c r="B38" s="39"/>
      <c r="C38" s="234" t="s">
        <v>412</v>
      </c>
      <c r="D38" s="234"/>
      <c r="E38" s="33" t="s">
        <v>333</v>
      </c>
      <c r="F38" s="40"/>
    </row>
    <row r="39" spans="2:6" x14ac:dyDescent="0.35">
      <c r="B39" s="39"/>
      <c r="C39" s="238" t="s">
        <v>469</v>
      </c>
      <c r="D39" s="238"/>
      <c r="E39" s="44">
        <f>IFERROR(VLOOKUP(E38,'Flight Methodologies'!$N$7:$O$22,2,FALSE),"Select Regional Airport")</f>
        <v>647.47</v>
      </c>
      <c r="F39" s="40"/>
    </row>
    <row r="40" spans="2:6" ht="15" customHeight="1" x14ac:dyDescent="0.35">
      <c r="B40" s="39"/>
      <c r="C40" s="234" t="s">
        <v>411</v>
      </c>
      <c r="D40" s="234"/>
      <c r="E40" s="33">
        <v>8.1</v>
      </c>
      <c r="F40" s="40"/>
    </row>
    <row r="41" spans="2:6" x14ac:dyDescent="0.35">
      <c r="B41" s="39"/>
      <c r="C41" s="60"/>
      <c r="D41" s="28" t="s">
        <v>415</v>
      </c>
      <c r="E41" s="108">
        <v>0.33333333333333337</v>
      </c>
      <c r="F41" s="40"/>
    </row>
    <row r="42" spans="2:6" x14ac:dyDescent="0.35">
      <c r="B42" s="39"/>
      <c r="C42" s="60"/>
      <c r="D42" s="28" t="s">
        <v>416</v>
      </c>
      <c r="E42" s="108"/>
      <c r="F42" s="40"/>
    </row>
    <row r="43" spans="2:6" x14ac:dyDescent="0.35">
      <c r="B43" s="39"/>
      <c r="C43" s="60"/>
      <c r="D43" s="28" t="s">
        <v>417</v>
      </c>
      <c r="E43" s="108"/>
      <c r="F43" s="40"/>
    </row>
    <row r="44" spans="2:6" x14ac:dyDescent="0.35">
      <c r="B44" s="39"/>
      <c r="C44" s="60"/>
      <c r="D44" s="28" t="s">
        <v>418</v>
      </c>
      <c r="E44" s="108">
        <v>0.33333333333333337</v>
      </c>
      <c r="F44" s="40"/>
    </row>
    <row r="45" spans="2:6" x14ac:dyDescent="0.35">
      <c r="B45" s="39"/>
      <c r="C45" s="60"/>
      <c r="D45" s="28" t="s">
        <v>419</v>
      </c>
      <c r="E45" s="108">
        <v>0.33333333333333337</v>
      </c>
      <c r="F45" s="40"/>
    </row>
    <row r="46" spans="2:6" ht="15" thickBot="1" x14ac:dyDescent="0.4">
      <c r="B46" s="41"/>
      <c r="C46" s="42"/>
      <c r="D46" s="42"/>
      <c r="E46" s="42"/>
      <c r="F46" s="43"/>
    </row>
  </sheetData>
  <mergeCells count="22">
    <mergeCell ref="C8:D8"/>
    <mergeCell ref="C9:D9"/>
    <mergeCell ref="B6:F6"/>
    <mergeCell ref="B25:F25"/>
    <mergeCell ref="C17:D17"/>
    <mergeCell ref="B14:F14"/>
    <mergeCell ref="C16:D16"/>
    <mergeCell ref="C37:D37"/>
    <mergeCell ref="C38:D38"/>
    <mergeCell ref="C39:D39"/>
    <mergeCell ref="C40:D40"/>
    <mergeCell ref="C27:D27"/>
    <mergeCell ref="C28:D28"/>
    <mergeCell ref="C30:D30"/>
    <mergeCell ref="C29:D29"/>
    <mergeCell ref="B35:F35"/>
    <mergeCell ref="I17:J17"/>
    <mergeCell ref="H6:L6"/>
    <mergeCell ref="I8:J8"/>
    <mergeCell ref="I9:J9"/>
    <mergeCell ref="H14:L14"/>
    <mergeCell ref="I16:J16"/>
  </mergeCell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68F9001D-C63D-4675-B8BD-D866F94419C2}">
          <x14:formula1>
            <xm:f>Background!$D$7:$D$11</xm:f>
          </x14:formula1>
          <xm:sqref>D4</xm:sqref>
        </x14:dataValidation>
        <x14:dataValidation type="list" allowBlank="1" showInputMessage="1" showErrorMessage="1" xr:uid="{F5A70193-EB10-47CC-AA97-33ED29514786}">
          <x14:formula1>
            <xm:f>Background!$F$7:$F$23</xm:f>
          </x14:formula1>
          <xm:sqref>E28 E38</xm:sqref>
        </x14:dataValidation>
        <x14:dataValidation type="list" allowBlank="1" showInputMessage="1" showErrorMessage="1" xr:uid="{21BEBA08-02A9-4B5B-B141-0BAF5C1C89D3}">
          <x14:formula1>
            <xm:f>Background!$O$7:$O$23</xm:f>
          </x14:formula1>
          <xm:sqref>K8 K16</xm:sqref>
        </x14:dataValidation>
        <x14:dataValidation type="list" allowBlank="1" showInputMessage="1" showErrorMessage="1" xr:uid="{A287B22F-7D77-4AE7-9ACB-1D3A30788581}">
          <x14:formula1>
            <xm:f>Background!$Q$7:$Q$9</xm:f>
          </x14:formula1>
          <xm:sqref>K4</xm:sqref>
        </x14:dataValidation>
        <x14:dataValidation type="list" allowBlank="1" showInputMessage="1" showErrorMessage="1" xr:uid="{1C0E1CEC-EC5D-4D82-BAF6-1189B4F3BC8E}">
          <x14:formula1>
            <xm:f>Background!$S$7:$S$23</xm:f>
          </x14:formula1>
          <xm:sqref>E8 E16 E27 E37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D0BA1-0208-40FB-96EE-FAF87F21AB18}">
  <dimension ref="A1:BD90"/>
  <sheetViews>
    <sheetView zoomScale="96" zoomScaleNormal="96" workbookViewId="0">
      <selection activeCell="M11" sqref="M11"/>
    </sheetView>
  </sheetViews>
  <sheetFormatPr defaultRowHeight="14.5" x14ac:dyDescent="0.35"/>
  <cols>
    <col min="1" max="1" width="5.1796875" style="10" customWidth="1"/>
    <col min="2" max="2" width="15.1796875" customWidth="1"/>
    <col min="3" max="3" width="23.54296875" customWidth="1"/>
    <col min="4" max="4" width="17.81640625" customWidth="1"/>
    <col min="5" max="5" width="13.26953125" customWidth="1"/>
    <col min="6" max="6" width="11" customWidth="1"/>
    <col min="7" max="29" width="11" style="10" customWidth="1"/>
    <col min="30" max="30" width="66" style="10" customWidth="1"/>
    <col min="31" max="56" width="9.1796875" style="10"/>
  </cols>
  <sheetData>
    <row r="1" spans="1:10" s="10" customFormat="1" x14ac:dyDescent="0.35"/>
    <row r="2" spans="1:10" ht="28.5" x14ac:dyDescent="0.35">
      <c r="B2" s="233" t="s">
        <v>353</v>
      </c>
      <c r="C2" s="233"/>
      <c r="D2" s="233"/>
      <c r="E2" s="233"/>
      <c r="F2" s="233"/>
    </row>
    <row r="3" spans="1:10" ht="75" customHeight="1" x14ac:dyDescent="0.35">
      <c r="B3" s="232" t="s">
        <v>477</v>
      </c>
      <c r="C3" s="232"/>
      <c r="D3" s="232"/>
      <c r="E3" s="232"/>
      <c r="F3" s="232"/>
      <c r="G3" s="232"/>
      <c r="H3" s="232"/>
      <c r="I3" s="232"/>
      <c r="J3" s="232"/>
    </row>
    <row r="4" spans="1:10" s="10" customFormat="1" x14ac:dyDescent="0.35"/>
    <row r="5" spans="1:10" ht="16.5" x14ac:dyDescent="0.35">
      <c r="B5" s="99" t="s">
        <v>248</v>
      </c>
      <c r="C5" s="99" t="s">
        <v>259</v>
      </c>
      <c r="D5" s="99" t="s">
        <v>251</v>
      </c>
      <c r="E5" s="99" t="s">
        <v>352</v>
      </c>
      <c r="F5" s="244" t="s">
        <v>348</v>
      </c>
      <c r="G5" s="244"/>
      <c r="H5" s="244"/>
      <c r="I5" s="244"/>
      <c r="J5" s="244"/>
    </row>
    <row r="6" spans="1:10" x14ac:dyDescent="0.35">
      <c r="B6" s="88" t="s">
        <v>0</v>
      </c>
      <c r="C6" s="89" t="s">
        <v>261</v>
      </c>
      <c r="D6" s="89" t="s">
        <v>260</v>
      </c>
      <c r="E6" s="100">
        <v>0.16664000000000001</v>
      </c>
      <c r="F6" s="246" t="s">
        <v>349</v>
      </c>
      <c r="G6" s="246"/>
      <c r="H6" s="246"/>
      <c r="I6" s="246"/>
      <c r="J6" s="246"/>
    </row>
    <row r="7" spans="1:10" x14ac:dyDescent="0.35">
      <c r="B7" s="76" t="s">
        <v>2</v>
      </c>
      <c r="C7" s="75" t="s">
        <v>262</v>
      </c>
      <c r="D7" s="75" t="s">
        <v>254</v>
      </c>
      <c r="E7" s="77">
        <v>3.5463000000000001E-2</v>
      </c>
      <c r="F7" s="245"/>
      <c r="G7" s="245"/>
      <c r="H7" s="245"/>
      <c r="I7" s="245"/>
      <c r="J7" s="245"/>
    </row>
    <row r="8" spans="1:10" x14ac:dyDescent="0.35">
      <c r="B8" s="76" t="s">
        <v>319</v>
      </c>
      <c r="C8" s="75" t="s">
        <v>321</v>
      </c>
      <c r="D8" s="75" t="s">
        <v>254</v>
      </c>
      <c r="E8" s="77">
        <v>2.7181E-2</v>
      </c>
      <c r="F8" s="245"/>
      <c r="G8" s="245"/>
      <c r="H8" s="245"/>
      <c r="I8" s="245"/>
      <c r="J8" s="245"/>
    </row>
    <row r="9" spans="1:10" x14ac:dyDescent="0.35">
      <c r="B9" s="76" t="s">
        <v>319</v>
      </c>
      <c r="C9" s="75" t="s">
        <v>404</v>
      </c>
      <c r="D9" s="75" t="s">
        <v>254</v>
      </c>
      <c r="E9" s="77">
        <v>0.10215039463087248</v>
      </c>
      <c r="F9" s="239"/>
      <c r="G9" s="240"/>
      <c r="H9" s="240"/>
      <c r="I9" s="240"/>
      <c r="J9" s="241"/>
    </row>
    <row r="10" spans="1:10" x14ac:dyDescent="0.35">
      <c r="B10" s="76" t="s">
        <v>403</v>
      </c>
      <c r="C10" s="75" t="s">
        <v>405</v>
      </c>
      <c r="D10" s="75" t="s">
        <v>254</v>
      </c>
      <c r="E10" s="77">
        <v>0.14861492593825501</v>
      </c>
      <c r="F10" s="239"/>
      <c r="G10" s="240"/>
      <c r="H10" s="240"/>
      <c r="I10" s="240"/>
      <c r="J10" s="241"/>
    </row>
    <row r="11" spans="1:10" x14ac:dyDescent="0.35">
      <c r="B11" s="76" t="s">
        <v>320</v>
      </c>
      <c r="C11" s="75" t="s">
        <v>323</v>
      </c>
      <c r="D11" s="75" t="s">
        <v>254</v>
      </c>
      <c r="E11" s="77">
        <v>0.11269999999999999</v>
      </c>
      <c r="F11" s="245"/>
      <c r="G11" s="245"/>
      <c r="H11" s="245"/>
      <c r="I11" s="245"/>
      <c r="J11" s="245"/>
    </row>
    <row r="12" spans="1:10" x14ac:dyDescent="0.35">
      <c r="B12" s="76" t="s">
        <v>253</v>
      </c>
      <c r="C12" s="78" t="s">
        <v>324</v>
      </c>
      <c r="D12" s="78" t="s">
        <v>254</v>
      </c>
      <c r="E12" s="79">
        <v>0.27257999999999999</v>
      </c>
      <c r="F12" s="245" t="s">
        <v>350</v>
      </c>
      <c r="G12" s="245"/>
      <c r="H12" s="245"/>
      <c r="I12" s="245"/>
      <c r="J12" s="245"/>
    </row>
    <row r="13" spans="1:10" x14ac:dyDescent="0.35">
      <c r="B13" s="76" t="s">
        <v>253</v>
      </c>
      <c r="C13" s="78" t="s">
        <v>255</v>
      </c>
      <c r="D13" s="78" t="s">
        <v>254</v>
      </c>
      <c r="E13" s="77">
        <v>0.18287</v>
      </c>
      <c r="F13" s="245" t="s">
        <v>351</v>
      </c>
      <c r="G13" s="245"/>
      <c r="H13" s="245"/>
      <c r="I13" s="245"/>
      <c r="J13" s="245"/>
    </row>
    <row r="14" spans="1:10" x14ac:dyDescent="0.35">
      <c r="B14" s="76" t="s">
        <v>253</v>
      </c>
      <c r="C14" s="78" t="s">
        <v>257</v>
      </c>
      <c r="D14" s="78" t="s">
        <v>254</v>
      </c>
      <c r="E14" s="77">
        <v>0.20011000000000001</v>
      </c>
      <c r="F14" s="245" t="s">
        <v>351</v>
      </c>
      <c r="G14" s="245"/>
      <c r="H14" s="245"/>
      <c r="I14" s="245"/>
      <c r="J14" s="245"/>
    </row>
    <row r="15" spans="1:10" s="10" customFormat="1" x14ac:dyDescent="0.35"/>
    <row r="16" spans="1:10" s="8" customFormat="1" x14ac:dyDescent="0.35">
      <c r="A16" s="50" t="s">
        <v>393</v>
      </c>
    </row>
    <row r="17" spans="1:30" s="10" customFormat="1" x14ac:dyDescent="0.35">
      <c r="A17" s="51"/>
    </row>
    <row r="18" spans="1:30" s="10" customFormat="1" ht="74.25" customHeight="1" x14ac:dyDescent="0.35">
      <c r="A18" s="51"/>
      <c r="B18" s="243" t="s">
        <v>392</v>
      </c>
      <c r="C18" s="243"/>
      <c r="D18" s="243"/>
      <c r="E18" s="243"/>
      <c r="F18" s="243"/>
      <c r="G18" s="243"/>
      <c r="H18" s="243"/>
      <c r="I18" s="243"/>
      <c r="J18" s="243"/>
      <c r="K18" s="243"/>
      <c r="L18" s="243"/>
      <c r="M18" s="243"/>
      <c r="N18" s="243"/>
      <c r="O18" s="243"/>
    </row>
    <row r="19" spans="1:30" s="10" customFormat="1" ht="18" customHeight="1" x14ac:dyDescent="0.35"/>
    <row r="20" spans="1:30" s="10" customFormat="1" ht="18" customHeight="1" x14ac:dyDescent="0.35">
      <c r="B20" s="242" t="s">
        <v>248</v>
      </c>
      <c r="C20" s="242" t="s">
        <v>259</v>
      </c>
      <c r="D20" s="242" t="s">
        <v>251</v>
      </c>
      <c r="E20" s="242" t="s">
        <v>352</v>
      </c>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t="s">
        <v>348</v>
      </c>
    </row>
    <row r="21" spans="1:30" s="10" customFormat="1" x14ac:dyDescent="0.35">
      <c r="B21" s="242"/>
      <c r="C21" s="242"/>
      <c r="D21" s="242"/>
      <c r="E21" s="99" t="s">
        <v>385</v>
      </c>
      <c r="F21" s="99" t="s">
        <v>386</v>
      </c>
      <c r="G21" s="99" t="s">
        <v>387</v>
      </c>
      <c r="H21" s="99" t="s">
        <v>388</v>
      </c>
      <c r="I21" s="99" t="s">
        <v>389</v>
      </c>
      <c r="J21" s="99" t="s">
        <v>390</v>
      </c>
      <c r="K21" s="99" t="s">
        <v>391</v>
      </c>
      <c r="L21" s="99" t="s">
        <v>357</v>
      </c>
      <c r="M21" s="99" t="s">
        <v>361</v>
      </c>
      <c r="N21" s="99" t="s">
        <v>362</v>
      </c>
      <c r="O21" s="99" t="s">
        <v>363</v>
      </c>
      <c r="P21" s="99" t="s">
        <v>364</v>
      </c>
      <c r="Q21" s="99" t="s">
        <v>365</v>
      </c>
      <c r="R21" s="99" t="s">
        <v>366</v>
      </c>
      <c r="S21" s="99" t="s">
        <v>367</v>
      </c>
      <c r="T21" s="99" t="s">
        <v>368</v>
      </c>
      <c r="U21" s="99" t="s">
        <v>369</v>
      </c>
      <c r="V21" s="99" t="s">
        <v>370</v>
      </c>
      <c r="W21" s="99" t="s">
        <v>371</v>
      </c>
      <c r="X21" s="99" t="s">
        <v>372</v>
      </c>
      <c r="Y21" s="99" t="s">
        <v>373</v>
      </c>
      <c r="Z21" s="99" t="s">
        <v>374</v>
      </c>
      <c r="AA21" s="99" t="s">
        <v>375</v>
      </c>
      <c r="AB21" s="99" t="s">
        <v>376</v>
      </c>
      <c r="AC21" s="99" t="s">
        <v>377</v>
      </c>
      <c r="AD21" s="242"/>
    </row>
    <row r="22" spans="1:30" s="22" customFormat="1" x14ac:dyDescent="0.35">
      <c r="B22" s="88" t="s">
        <v>0</v>
      </c>
      <c r="C22" s="89" t="s">
        <v>261</v>
      </c>
      <c r="D22" s="89" t="s">
        <v>260</v>
      </c>
      <c r="E22" s="90">
        <v>0.18694999999999998</v>
      </c>
      <c r="F22" s="91">
        <v>0.18242</v>
      </c>
      <c r="G22" s="91">
        <v>0.18064</v>
      </c>
      <c r="H22" s="91">
        <v>0.17710000000000001</v>
      </c>
      <c r="I22" s="91">
        <v>0.1714</v>
      </c>
      <c r="J22" s="91">
        <v>0.17147999999999999</v>
      </c>
      <c r="K22" s="91">
        <v>0.17066999999999999</v>
      </c>
      <c r="L22" s="91"/>
      <c r="M22" s="91"/>
      <c r="N22" s="91"/>
      <c r="O22" s="91"/>
      <c r="P22" s="91"/>
      <c r="Q22" s="91"/>
      <c r="R22" s="91"/>
      <c r="S22" s="91"/>
      <c r="T22" s="91"/>
      <c r="U22" s="91"/>
      <c r="V22" s="91"/>
      <c r="W22" s="91"/>
      <c r="X22" s="91"/>
      <c r="Y22" s="91"/>
      <c r="Z22" s="91"/>
      <c r="AA22" s="91"/>
      <c r="AB22" s="91"/>
      <c r="AC22" s="91"/>
      <c r="AD22" s="92" t="s">
        <v>349</v>
      </c>
    </row>
    <row r="23" spans="1:30" s="22" customFormat="1" x14ac:dyDescent="0.35">
      <c r="B23" s="76" t="s">
        <v>2</v>
      </c>
      <c r="C23" s="75" t="s">
        <v>262</v>
      </c>
      <c r="D23" s="75" t="s">
        <v>254</v>
      </c>
      <c r="E23" s="80">
        <v>4.8850000000000005E-2</v>
      </c>
      <c r="F23" s="81">
        <v>4.6779999999999995E-2</v>
      </c>
      <c r="G23" s="81">
        <v>4.4239999999999995E-2</v>
      </c>
      <c r="H23" s="81">
        <v>4.1149999999999999E-2</v>
      </c>
      <c r="I23" s="81">
        <v>3.6939999999999994E-2</v>
      </c>
      <c r="J23" s="81">
        <v>3.5490000000000001E-2</v>
      </c>
      <c r="K23" s="81">
        <v>3.5490000000000001E-2</v>
      </c>
      <c r="L23" s="81"/>
      <c r="M23" s="81"/>
      <c r="N23" s="81"/>
      <c r="O23" s="81"/>
      <c r="P23" s="81"/>
      <c r="Q23" s="81"/>
      <c r="R23" s="81"/>
      <c r="S23" s="81"/>
      <c r="T23" s="81"/>
      <c r="U23" s="81"/>
      <c r="V23" s="81"/>
      <c r="W23" s="81"/>
      <c r="X23" s="81"/>
      <c r="Y23" s="81"/>
      <c r="Z23" s="81"/>
      <c r="AA23" s="81"/>
      <c r="AB23" s="81"/>
      <c r="AC23" s="81"/>
      <c r="AD23" s="82"/>
    </row>
    <row r="24" spans="1:30" s="22" customFormat="1" x14ac:dyDescent="0.35">
      <c r="B24" s="76" t="s">
        <v>319</v>
      </c>
      <c r="C24" s="75" t="s">
        <v>321</v>
      </c>
      <c r="D24" s="75" t="s">
        <v>254</v>
      </c>
      <c r="E24" s="80">
        <v>2.8669999999999998E-2</v>
      </c>
      <c r="F24" s="81">
        <v>2.7799999999999998E-2</v>
      </c>
      <c r="G24" s="81">
        <v>2.801E-2</v>
      </c>
      <c r="H24" s="81">
        <v>2.7789999999999999E-2</v>
      </c>
      <c r="I24" s="81">
        <v>2.7320000000000001E-2</v>
      </c>
      <c r="J24" s="81">
        <v>2.6839999999999999E-2</v>
      </c>
      <c r="K24" s="81">
        <v>2.733E-2</v>
      </c>
      <c r="L24" s="81"/>
      <c r="M24" s="81"/>
      <c r="N24" s="81"/>
      <c r="O24" s="81"/>
      <c r="P24" s="81"/>
      <c r="Q24" s="81"/>
      <c r="R24" s="81"/>
      <c r="S24" s="81"/>
      <c r="T24" s="81"/>
      <c r="U24" s="81"/>
      <c r="V24" s="81"/>
      <c r="W24" s="81"/>
      <c r="X24" s="81"/>
      <c r="Y24" s="81"/>
      <c r="Z24" s="81"/>
      <c r="AA24" s="81"/>
      <c r="AB24" s="81"/>
      <c r="AC24" s="81"/>
      <c r="AD24" s="82"/>
    </row>
    <row r="25" spans="1:30" s="22" customFormat="1" x14ac:dyDescent="0.35">
      <c r="B25" s="76" t="s">
        <v>319</v>
      </c>
      <c r="C25" s="75" t="s">
        <v>404</v>
      </c>
      <c r="D25" s="75" t="s">
        <v>254</v>
      </c>
      <c r="E25" s="80">
        <v>0.11985999999999999</v>
      </c>
      <c r="F25" s="81">
        <v>0.12259</v>
      </c>
      <c r="G25" s="81">
        <v>0.12007</v>
      </c>
      <c r="H25" s="81">
        <v>0.12076000000000001</v>
      </c>
      <c r="I25" s="81">
        <v>0.10312</v>
      </c>
      <c r="J25" s="81">
        <v>0.11774</v>
      </c>
      <c r="K25" s="81">
        <v>0.10778000000000001</v>
      </c>
      <c r="L25" s="81"/>
      <c r="M25" s="81"/>
      <c r="N25" s="81"/>
      <c r="O25" s="81"/>
      <c r="P25" s="81"/>
      <c r="Q25" s="81"/>
      <c r="R25" s="81"/>
      <c r="S25" s="81"/>
      <c r="T25" s="81"/>
      <c r="U25" s="81"/>
      <c r="V25" s="81"/>
      <c r="W25" s="81"/>
      <c r="X25" s="81"/>
      <c r="Y25" s="81"/>
      <c r="Z25" s="81"/>
      <c r="AA25" s="81"/>
      <c r="AB25" s="81"/>
      <c r="AC25" s="81"/>
      <c r="AD25" s="82"/>
    </row>
    <row r="26" spans="1:30" s="22" customFormat="1" x14ac:dyDescent="0.35">
      <c r="B26" s="76" t="s">
        <v>403</v>
      </c>
      <c r="C26" s="75" t="s">
        <v>405</v>
      </c>
      <c r="D26" s="75" t="s">
        <v>254</v>
      </c>
      <c r="E26" s="80">
        <v>0.16286</v>
      </c>
      <c r="F26" s="81">
        <v>0.15617</v>
      </c>
      <c r="G26" s="81">
        <v>0.15343999999999999</v>
      </c>
      <c r="H26" s="81">
        <v>0.15018000000000001</v>
      </c>
      <c r="I26" s="81">
        <v>0.14549000000000001</v>
      </c>
      <c r="J26" s="81">
        <v>0.14876</v>
      </c>
      <c r="K26" s="81">
        <v>0.14876</v>
      </c>
      <c r="L26" s="81"/>
      <c r="M26" s="81"/>
      <c r="N26" s="81"/>
      <c r="O26" s="81"/>
      <c r="P26" s="81"/>
      <c r="Q26" s="81"/>
      <c r="R26" s="81"/>
      <c r="S26" s="81"/>
      <c r="T26" s="81"/>
      <c r="U26" s="81"/>
      <c r="V26" s="81"/>
      <c r="W26" s="81"/>
      <c r="X26" s="81"/>
      <c r="Y26" s="81"/>
      <c r="Z26" s="81"/>
      <c r="AA26" s="81"/>
      <c r="AB26" s="81"/>
      <c r="AC26" s="81"/>
      <c r="AD26" s="82"/>
    </row>
    <row r="27" spans="1:30" s="22" customFormat="1" x14ac:dyDescent="0.35">
      <c r="B27" s="76" t="s">
        <v>320</v>
      </c>
      <c r="C27" s="75" t="s">
        <v>323</v>
      </c>
      <c r="D27" s="75" t="s">
        <v>254</v>
      </c>
      <c r="E27" s="80">
        <v>0.116063</v>
      </c>
      <c r="F27" s="81">
        <v>0.11611200000000001</v>
      </c>
      <c r="G27" s="81">
        <v>0.11287299999999999</v>
      </c>
      <c r="H27" s="81">
        <v>0.112863</v>
      </c>
      <c r="I27" s="81">
        <v>0.11286400000000001</v>
      </c>
      <c r="J27" s="81">
        <v>0.112862</v>
      </c>
      <c r="K27" s="81">
        <v>0.11286</v>
      </c>
      <c r="L27" s="81"/>
      <c r="M27" s="81"/>
      <c r="N27" s="81"/>
      <c r="O27" s="81"/>
      <c r="P27" s="81"/>
      <c r="Q27" s="81"/>
      <c r="R27" s="81"/>
      <c r="S27" s="81"/>
      <c r="T27" s="81"/>
      <c r="U27" s="81"/>
      <c r="V27" s="81"/>
      <c r="W27" s="81"/>
      <c r="X27" s="81"/>
      <c r="Y27" s="81"/>
      <c r="Z27" s="81"/>
      <c r="AA27" s="81"/>
      <c r="AB27" s="81"/>
      <c r="AC27" s="81"/>
      <c r="AD27" s="82"/>
    </row>
    <row r="28" spans="1:30" s="22" customFormat="1" x14ac:dyDescent="0.35">
      <c r="B28" s="76" t="s">
        <v>253</v>
      </c>
      <c r="C28" s="78" t="s">
        <v>324</v>
      </c>
      <c r="D28" s="83" t="s">
        <v>254</v>
      </c>
      <c r="E28" s="84">
        <v>0.27867000000000003</v>
      </c>
      <c r="F28" s="81">
        <v>0.26744000000000001</v>
      </c>
      <c r="G28" s="81">
        <v>0.29831999999999997</v>
      </c>
      <c r="H28" s="81">
        <v>0.25492999999999999</v>
      </c>
      <c r="I28" s="81">
        <v>0.24429999999999999</v>
      </c>
      <c r="J28" s="81">
        <v>0.24586999999999998</v>
      </c>
      <c r="K28" s="81">
        <v>0.24587000000000001</v>
      </c>
      <c r="L28" s="81"/>
      <c r="M28" s="81"/>
      <c r="N28" s="81"/>
      <c r="O28" s="81"/>
      <c r="P28" s="81"/>
      <c r="Q28" s="81"/>
      <c r="R28" s="81"/>
      <c r="S28" s="81"/>
      <c r="T28" s="81"/>
      <c r="U28" s="81"/>
      <c r="V28" s="81"/>
      <c r="W28" s="81"/>
      <c r="X28" s="81"/>
      <c r="Y28" s="81"/>
      <c r="Z28" s="81"/>
      <c r="AA28" s="81"/>
      <c r="AB28" s="81"/>
      <c r="AC28" s="81"/>
      <c r="AD28" s="82" t="s">
        <v>350</v>
      </c>
    </row>
    <row r="29" spans="1:30" s="22" customFormat="1" x14ac:dyDescent="0.35">
      <c r="B29" s="76" t="s">
        <v>253</v>
      </c>
      <c r="C29" s="78" t="s">
        <v>255</v>
      </c>
      <c r="D29" s="83" t="s">
        <v>254</v>
      </c>
      <c r="E29" s="80">
        <v>0.16508</v>
      </c>
      <c r="F29" s="81">
        <v>0.15845000000000004</v>
      </c>
      <c r="G29" s="81">
        <v>0.15970000000000004</v>
      </c>
      <c r="H29" s="81">
        <v>0.15573000000000001</v>
      </c>
      <c r="I29" s="81">
        <v>0.15298000000000003</v>
      </c>
      <c r="J29" s="81">
        <v>0.15102000000000002</v>
      </c>
      <c r="K29" s="81">
        <v>0.15101999999999999</v>
      </c>
      <c r="L29" s="81"/>
      <c r="M29" s="81"/>
      <c r="N29" s="81"/>
      <c r="O29" s="81"/>
      <c r="P29" s="81"/>
      <c r="Q29" s="81"/>
      <c r="R29" s="81"/>
      <c r="S29" s="81"/>
      <c r="T29" s="81"/>
      <c r="U29" s="81"/>
      <c r="V29" s="81"/>
      <c r="W29" s="81"/>
      <c r="X29" s="81"/>
      <c r="Y29" s="81"/>
      <c r="Z29" s="81"/>
      <c r="AA29" s="81"/>
      <c r="AB29" s="81"/>
      <c r="AC29" s="81"/>
      <c r="AD29" s="82" t="s">
        <v>351</v>
      </c>
    </row>
    <row r="30" spans="1:30" s="22" customFormat="1" x14ac:dyDescent="0.35">
      <c r="B30" s="76" t="s">
        <v>253</v>
      </c>
      <c r="C30" s="78" t="s">
        <v>257</v>
      </c>
      <c r="D30" s="83" t="s">
        <v>254</v>
      </c>
      <c r="E30" s="80">
        <v>0.14678000000000002</v>
      </c>
      <c r="F30" s="81">
        <v>0.15119000000000002</v>
      </c>
      <c r="G30" s="81">
        <v>0.16279000000000002</v>
      </c>
      <c r="H30" s="81">
        <v>0.14981</v>
      </c>
      <c r="I30" s="81">
        <v>0.14615</v>
      </c>
      <c r="J30" s="81">
        <v>0.14787000000000003</v>
      </c>
      <c r="K30" s="81">
        <v>0.14787</v>
      </c>
      <c r="L30" s="81"/>
      <c r="M30" s="81"/>
      <c r="N30" s="81"/>
      <c r="O30" s="81"/>
      <c r="P30" s="81"/>
      <c r="Q30" s="81"/>
      <c r="R30" s="81"/>
      <c r="S30" s="81"/>
      <c r="T30" s="81"/>
      <c r="U30" s="81"/>
      <c r="V30" s="81"/>
      <c r="W30" s="81"/>
      <c r="X30" s="81"/>
      <c r="Y30" s="81"/>
      <c r="Z30" s="81"/>
      <c r="AA30" s="81"/>
      <c r="AB30" s="81"/>
      <c r="AC30" s="81"/>
      <c r="AD30" s="82" t="s">
        <v>351</v>
      </c>
    </row>
    <row r="31" spans="1:30" s="10" customFormat="1" x14ac:dyDescent="0.35"/>
    <row r="32" spans="1:30" s="10" customFormat="1" x14ac:dyDescent="0.35"/>
    <row r="33" s="10" customFormat="1" x14ac:dyDescent="0.35"/>
    <row r="34" s="10" customFormat="1" x14ac:dyDescent="0.35"/>
    <row r="35" s="10" customFormat="1" x14ac:dyDescent="0.35"/>
    <row r="36" s="10" customFormat="1" x14ac:dyDescent="0.35"/>
    <row r="37" s="10" customFormat="1" x14ac:dyDescent="0.35"/>
    <row r="38" s="10" customFormat="1" x14ac:dyDescent="0.35"/>
    <row r="39" s="10" customFormat="1" ht="15" customHeight="1" x14ac:dyDescent="0.35"/>
    <row r="40" s="10" customFormat="1" x14ac:dyDescent="0.35"/>
    <row r="41" s="10" customFormat="1" x14ac:dyDescent="0.35"/>
    <row r="42" s="10" customFormat="1" x14ac:dyDescent="0.35"/>
    <row r="43" s="10" customFormat="1" x14ac:dyDescent="0.35"/>
    <row r="44" s="10" customFormat="1" x14ac:dyDescent="0.35"/>
    <row r="45" s="10" customFormat="1" x14ac:dyDescent="0.35"/>
    <row r="46" s="10" customFormat="1" x14ac:dyDescent="0.35"/>
    <row r="47" s="10" customFormat="1" x14ac:dyDescent="0.35"/>
    <row r="48" s="10" customFormat="1" x14ac:dyDescent="0.35"/>
    <row r="49" s="10" customFormat="1" x14ac:dyDescent="0.35"/>
    <row r="50" s="10" customFormat="1" x14ac:dyDescent="0.35"/>
    <row r="51" s="10" customFormat="1" x14ac:dyDescent="0.35"/>
    <row r="52" s="10" customFormat="1" x14ac:dyDescent="0.35"/>
    <row r="53" s="10" customFormat="1" x14ac:dyDescent="0.35"/>
    <row r="54" s="10" customFormat="1" x14ac:dyDescent="0.35"/>
    <row r="55" s="10" customFormat="1" x14ac:dyDescent="0.35"/>
    <row r="56" s="10" customFormat="1" x14ac:dyDescent="0.35"/>
    <row r="57" s="10" customFormat="1" x14ac:dyDescent="0.35"/>
    <row r="58" s="10" customFormat="1" x14ac:dyDescent="0.35"/>
    <row r="59" s="10" customFormat="1" x14ac:dyDescent="0.35"/>
    <row r="60" s="10" customFormat="1" x14ac:dyDescent="0.35"/>
    <row r="61" s="10" customFormat="1" x14ac:dyDescent="0.35"/>
    <row r="62" s="10" customFormat="1" x14ac:dyDescent="0.35"/>
    <row r="63" s="10" customFormat="1" x14ac:dyDescent="0.35"/>
    <row r="64" s="10" customFormat="1" x14ac:dyDescent="0.35"/>
    <row r="65" s="10" customFormat="1" x14ac:dyDescent="0.35"/>
    <row r="66" s="10" customFormat="1" x14ac:dyDescent="0.35"/>
    <row r="67" s="10" customFormat="1" x14ac:dyDescent="0.35"/>
    <row r="68" s="10" customFormat="1" x14ac:dyDescent="0.35"/>
    <row r="69" s="10" customFormat="1" x14ac:dyDescent="0.35"/>
    <row r="70" s="10" customFormat="1" x14ac:dyDescent="0.35"/>
    <row r="71" s="10" customFormat="1" x14ac:dyDescent="0.35"/>
    <row r="72" s="10" customFormat="1" x14ac:dyDescent="0.35"/>
    <row r="73" s="10" customFormat="1" x14ac:dyDescent="0.35"/>
    <row r="74" s="10" customFormat="1" x14ac:dyDescent="0.35"/>
    <row r="75" s="10" customFormat="1" x14ac:dyDescent="0.35"/>
    <row r="76" s="10" customFormat="1" x14ac:dyDescent="0.35"/>
    <row r="77" s="10" customFormat="1" x14ac:dyDescent="0.35"/>
    <row r="78" s="10" customFormat="1" x14ac:dyDescent="0.35"/>
    <row r="79" s="10" customFormat="1" x14ac:dyDescent="0.35"/>
    <row r="80" s="10" customFormat="1" x14ac:dyDescent="0.35"/>
    <row r="81" s="10" customFormat="1" x14ac:dyDescent="0.35"/>
    <row r="82" s="10" customFormat="1" x14ac:dyDescent="0.35"/>
    <row r="83" s="10" customFormat="1" x14ac:dyDescent="0.35"/>
    <row r="84" s="10" customFormat="1" x14ac:dyDescent="0.35"/>
    <row r="85" s="10" customFormat="1" x14ac:dyDescent="0.35"/>
    <row r="86" s="10" customFormat="1" x14ac:dyDescent="0.35"/>
    <row r="87" s="10" customFormat="1" x14ac:dyDescent="0.35"/>
    <row r="88" s="10" customFormat="1" x14ac:dyDescent="0.35"/>
    <row r="89" s="10" customFormat="1" x14ac:dyDescent="0.35"/>
    <row r="90" s="10" customFormat="1" x14ac:dyDescent="0.35"/>
  </sheetData>
  <mergeCells count="18">
    <mergeCell ref="B2:F2"/>
    <mergeCell ref="B20:B21"/>
    <mergeCell ref="C20:C21"/>
    <mergeCell ref="D20:D21"/>
    <mergeCell ref="F5:J5"/>
    <mergeCell ref="F7:J7"/>
    <mergeCell ref="F6:J6"/>
    <mergeCell ref="F8:J8"/>
    <mergeCell ref="F11:J11"/>
    <mergeCell ref="F12:J12"/>
    <mergeCell ref="F13:J13"/>
    <mergeCell ref="F14:J14"/>
    <mergeCell ref="E20:AC20"/>
    <mergeCell ref="F10:J10"/>
    <mergeCell ref="F9:J9"/>
    <mergeCell ref="AD20:AD21"/>
    <mergeCell ref="B18:O18"/>
    <mergeCell ref="B3:J3"/>
  </mergeCells>
  <pageMargins left="0.7" right="0.7" top="0.75" bottom="0.75" header="0.3" footer="0.3"/>
  <pageSetup paperSize="9" orientation="portrait" horizontalDpi="300"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DD083-2E24-4641-B183-15477EA8A833}">
  <dimension ref="B3:W49"/>
  <sheetViews>
    <sheetView zoomScale="96" zoomScaleNormal="96" workbookViewId="0">
      <selection activeCell="Q26" sqref="Q26"/>
    </sheetView>
  </sheetViews>
  <sheetFormatPr defaultRowHeight="14.5" x14ac:dyDescent="0.35"/>
  <cols>
    <col min="3" max="3" width="11.7265625" bestFit="1" customWidth="1"/>
    <col min="4" max="4" width="23.54296875" customWidth="1"/>
    <col min="5" max="5" width="17.81640625" customWidth="1"/>
    <col min="6" max="6" width="13.26953125" customWidth="1"/>
    <col min="7" max="7" width="10.26953125" bestFit="1" customWidth="1"/>
    <col min="8" max="12" width="10.453125" bestFit="1" customWidth="1"/>
    <col min="26" max="26" width="13.1796875" customWidth="1"/>
  </cols>
  <sheetData>
    <row r="3" spans="3:23" x14ac:dyDescent="0.35">
      <c r="F3" s="7">
        <v>2016</v>
      </c>
      <c r="G3" s="7">
        <v>2017</v>
      </c>
      <c r="H3" s="7">
        <v>2018</v>
      </c>
      <c r="I3" s="7">
        <v>2019</v>
      </c>
      <c r="J3" s="7">
        <v>2020</v>
      </c>
      <c r="K3" s="7">
        <v>2021</v>
      </c>
      <c r="L3" s="7">
        <v>2022</v>
      </c>
    </row>
    <row r="4" spans="3:23" x14ac:dyDescent="0.35">
      <c r="F4" s="7"/>
      <c r="G4" s="7"/>
      <c r="H4" s="7"/>
      <c r="I4" s="7"/>
      <c r="J4" s="7"/>
      <c r="K4" s="7"/>
      <c r="L4" s="7"/>
    </row>
    <row r="5" spans="3:23" x14ac:dyDescent="0.35">
      <c r="C5" s="4"/>
      <c r="D5" s="4"/>
      <c r="E5" s="4"/>
      <c r="F5" s="247" t="s">
        <v>258</v>
      </c>
      <c r="G5" s="247"/>
      <c r="H5" s="247"/>
      <c r="I5" s="247"/>
      <c r="J5" s="247"/>
      <c r="K5" s="247"/>
      <c r="L5" s="247"/>
    </row>
    <row r="6" spans="3:23" ht="18" customHeight="1" x14ac:dyDescent="0.45">
      <c r="C6" s="5" t="s">
        <v>248</v>
      </c>
      <c r="D6" s="5" t="s">
        <v>259</v>
      </c>
      <c r="E6" s="5" t="s">
        <v>251</v>
      </c>
      <c r="F6" s="256" t="s">
        <v>252</v>
      </c>
      <c r="G6" s="257"/>
      <c r="H6" s="257"/>
      <c r="I6" s="257"/>
      <c r="J6" s="257"/>
      <c r="K6" s="257"/>
      <c r="L6" s="258"/>
      <c r="M6" s="12"/>
      <c r="N6" s="248" t="s">
        <v>344</v>
      </c>
      <c r="O6" s="248"/>
      <c r="P6" s="248"/>
      <c r="Q6" s="248"/>
      <c r="R6" s="248"/>
      <c r="S6" s="248"/>
      <c r="T6" s="248"/>
      <c r="U6" s="248"/>
      <c r="V6" s="248"/>
      <c r="W6" s="248"/>
    </row>
    <row r="7" spans="3:23" x14ac:dyDescent="0.35">
      <c r="C7" s="250" t="s">
        <v>263</v>
      </c>
      <c r="K7" s="12"/>
      <c r="L7" s="12"/>
      <c r="M7" s="12"/>
      <c r="N7" s="248"/>
      <c r="O7" s="248"/>
      <c r="P7" s="248"/>
      <c r="Q7" s="248"/>
      <c r="R7" s="248"/>
      <c r="S7" s="248"/>
      <c r="T7" s="248"/>
      <c r="U7" s="248"/>
      <c r="V7" s="248"/>
      <c r="W7" s="248"/>
    </row>
    <row r="8" spans="3:23" x14ac:dyDescent="0.35">
      <c r="C8" s="251"/>
      <c r="K8" s="12"/>
      <c r="L8" s="12"/>
      <c r="M8" s="12"/>
      <c r="N8" s="248"/>
      <c r="O8" s="248"/>
      <c r="P8" s="248"/>
      <c r="Q8" s="248"/>
      <c r="R8" s="248"/>
      <c r="S8" s="248"/>
      <c r="T8" s="248"/>
      <c r="U8" s="248"/>
      <c r="V8" s="248"/>
      <c r="W8" s="248"/>
    </row>
    <row r="9" spans="3:23" x14ac:dyDescent="0.35">
      <c r="C9" s="251"/>
      <c r="K9" s="12"/>
      <c r="L9" s="12"/>
      <c r="M9" s="12"/>
      <c r="N9" s="248"/>
      <c r="O9" s="248"/>
      <c r="P9" s="248"/>
      <c r="Q9" s="248"/>
      <c r="R9" s="248"/>
      <c r="S9" s="248"/>
      <c r="T9" s="248"/>
      <c r="U9" s="248"/>
      <c r="V9" s="248"/>
      <c r="W9" s="248"/>
    </row>
    <row r="10" spans="3:23" x14ac:dyDescent="0.35">
      <c r="C10" s="251"/>
      <c r="K10" s="12"/>
      <c r="L10" s="12"/>
      <c r="M10" s="12"/>
      <c r="N10" s="248"/>
      <c r="O10" s="248"/>
      <c r="P10" s="248"/>
      <c r="Q10" s="248"/>
      <c r="R10" s="248"/>
      <c r="S10" s="248"/>
      <c r="T10" s="248"/>
      <c r="U10" s="248"/>
      <c r="V10" s="248"/>
      <c r="W10" s="248"/>
    </row>
    <row r="11" spans="3:23" x14ac:dyDescent="0.35">
      <c r="C11" s="251"/>
      <c r="K11" s="12"/>
      <c r="L11" s="12"/>
      <c r="M11" s="12"/>
      <c r="N11" s="248"/>
      <c r="O11" s="248"/>
      <c r="P11" s="248"/>
      <c r="Q11" s="248"/>
      <c r="R11" s="248"/>
      <c r="S11" s="248"/>
      <c r="T11" s="248"/>
      <c r="U11" s="248"/>
      <c r="V11" s="248"/>
      <c r="W11" s="248"/>
    </row>
    <row r="12" spans="3:23" x14ac:dyDescent="0.35">
      <c r="C12" s="251"/>
      <c r="K12" s="12"/>
      <c r="L12" s="12"/>
      <c r="M12" s="12"/>
      <c r="N12" s="248"/>
      <c r="O12" s="248"/>
      <c r="P12" s="248"/>
      <c r="Q12" s="248"/>
      <c r="R12" s="248"/>
      <c r="S12" s="248"/>
      <c r="T12" s="248"/>
      <c r="U12" s="248"/>
      <c r="V12" s="248"/>
      <c r="W12" s="248"/>
    </row>
    <row r="13" spans="3:23" x14ac:dyDescent="0.35">
      <c r="C13" s="251"/>
      <c r="D13" s="250" t="s">
        <v>261</v>
      </c>
      <c r="E13" s="6" t="s">
        <v>260</v>
      </c>
      <c r="F13" s="27">
        <v>0.18694999999999998</v>
      </c>
      <c r="G13" s="20">
        <v>0.18242</v>
      </c>
      <c r="H13" s="20">
        <v>0.18064</v>
      </c>
      <c r="I13" s="20">
        <v>0.17710000000000001</v>
      </c>
      <c r="J13" s="20">
        <v>0.1714</v>
      </c>
      <c r="K13" s="20">
        <v>0.17147999999999999</v>
      </c>
      <c r="L13" s="21">
        <v>0.17066999999999999</v>
      </c>
      <c r="N13" s="248"/>
      <c r="O13" s="248"/>
      <c r="P13" s="248"/>
      <c r="Q13" s="248"/>
      <c r="R13" s="248"/>
      <c r="S13" s="248"/>
      <c r="T13" s="248"/>
      <c r="U13" s="248"/>
      <c r="V13" s="248"/>
      <c r="W13" s="248"/>
    </row>
    <row r="14" spans="3:23" x14ac:dyDescent="0.35">
      <c r="C14" s="252"/>
      <c r="D14" s="252"/>
      <c r="N14" s="248"/>
      <c r="O14" s="248"/>
      <c r="P14" s="248"/>
      <c r="Q14" s="248"/>
      <c r="R14" s="248"/>
      <c r="S14" s="248"/>
      <c r="T14" s="248"/>
      <c r="U14" s="248"/>
      <c r="V14" s="248"/>
      <c r="W14" s="248"/>
    </row>
    <row r="17" spans="3:12" ht="16.5" x14ac:dyDescent="0.45">
      <c r="C17" s="5" t="s">
        <v>248</v>
      </c>
      <c r="D17" s="5" t="s">
        <v>259</v>
      </c>
      <c r="E17" s="24" t="s">
        <v>251</v>
      </c>
      <c r="F17" s="259" t="s">
        <v>252</v>
      </c>
      <c r="G17" s="260"/>
      <c r="H17" s="260"/>
      <c r="I17" s="260"/>
      <c r="J17" s="260"/>
      <c r="K17" s="260"/>
      <c r="L17" s="261"/>
    </row>
    <row r="18" spans="3:12" x14ac:dyDescent="0.35">
      <c r="C18" s="250" t="s">
        <v>2</v>
      </c>
      <c r="D18" s="6" t="s">
        <v>262</v>
      </c>
      <c r="E18" s="6" t="s">
        <v>254</v>
      </c>
      <c r="F18" s="27">
        <v>4.8850000000000005E-2</v>
      </c>
      <c r="G18" s="27">
        <v>4.6779999999999995E-2</v>
      </c>
      <c r="H18" s="27">
        <v>4.4239999999999995E-2</v>
      </c>
      <c r="I18" s="27">
        <v>4.1149999999999999E-2</v>
      </c>
      <c r="J18" s="27">
        <v>3.6939999999999994E-2</v>
      </c>
      <c r="K18" s="27">
        <v>3.5490000000000001E-2</v>
      </c>
      <c r="L18" s="25">
        <v>3.5490000000000001E-2</v>
      </c>
    </row>
    <row r="19" spans="3:12" x14ac:dyDescent="0.35">
      <c r="C19" s="251"/>
    </row>
    <row r="20" spans="3:12" x14ac:dyDescent="0.35">
      <c r="C20" s="251"/>
    </row>
    <row r="21" spans="3:12" x14ac:dyDescent="0.35">
      <c r="C21" s="252"/>
    </row>
    <row r="22" spans="3:12" x14ac:dyDescent="0.35">
      <c r="C22" s="13"/>
    </row>
    <row r="24" spans="3:12" ht="15" customHeight="1" x14ac:dyDescent="0.45">
      <c r="C24" s="5" t="s">
        <v>248</v>
      </c>
      <c r="D24" s="5" t="s">
        <v>259</v>
      </c>
      <c r="E24" s="24" t="s">
        <v>251</v>
      </c>
      <c r="F24" s="262" t="s">
        <v>252</v>
      </c>
      <c r="G24" s="262"/>
      <c r="H24" s="262"/>
      <c r="I24" s="262"/>
      <c r="J24" s="262"/>
      <c r="K24" s="262"/>
      <c r="L24" s="262"/>
    </row>
    <row r="25" spans="3:12" x14ac:dyDescent="0.35">
      <c r="C25" s="249" t="s">
        <v>319</v>
      </c>
    </row>
    <row r="26" spans="3:12" x14ac:dyDescent="0.35">
      <c r="C26" s="249"/>
    </row>
    <row r="27" spans="3:12" x14ac:dyDescent="0.35">
      <c r="C27" s="249"/>
    </row>
    <row r="28" spans="3:12" x14ac:dyDescent="0.35">
      <c r="C28" s="249"/>
      <c r="D28" s="6" t="s">
        <v>321</v>
      </c>
      <c r="E28" s="6" t="s">
        <v>254</v>
      </c>
      <c r="F28" s="20">
        <v>2.8669999999999998E-2</v>
      </c>
      <c r="G28" s="20">
        <v>2.7799999999999998E-2</v>
      </c>
      <c r="H28" s="20">
        <v>2.801E-2</v>
      </c>
      <c r="I28" s="20">
        <v>2.7789999999999999E-2</v>
      </c>
      <c r="J28" s="20">
        <v>2.7320000000000001E-2</v>
      </c>
      <c r="K28" s="20">
        <v>2.6839999999999999E-2</v>
      </c>
      <c r="L28" s="20">
        <v>2.733E-2</v>
      </c>
    </row>
    <row r="29" spans="3:12" x14ac:dyDescent="0.35">
      <c r="C29" s="13"/>
      <c r="D29" s="15"/>
      <c r="E29" s="15"/>
      <c r="F29" s="17"/>
    </row>
    <row r="30" spans="3:12" x14ac:dyDescent="0.35">
      <c r="C30" s="13"/>
    </row>
    <row r="31" spans="3:12" ht="16.5" x14ac:dyDescent="0.45">
      <c r="C31" s="5" t="s">
        <v>248</v>
      </c>
      <c r="D31" s="5" t="s">
        <v>259</v>
      </c>
      <c r="E31" s="24" t="s">
        <v>251</v>
      </c>
      <c r="F31" s="262" t="s">
        <v>322</v>
      </c>
      <c r="G31" s="262"/>
      <c r="H31" s="262"/>
      <c r="I31" s="262"/>
      <c r="J31" s="262"/>
      <c r="K31" s="262"/>
      <c r="L31" s="262"/>
    </row>
    <row r="32" spans="3:12" x14ac:dyDescent="0.35">
      <c r="C32" s="249" t="s">
        <v>320</v>
      </c>
    </row>
    <row r="33" spans="2:12" x14ac:dyDescent="0.35">
      <c r="C33" s="249"/>
    </row>
    <row r="34" spans="2:12" x14ac:dyDescent="0.35">
      <c r="C34" s="249"/>
      <c r="D34" s="6" t="s">
        <v>323</v>
      </c>
      <c r="E34" s="6" t="s">
        <v>254</v>
      </c>
      <c r="F34" s="19">
        <v>0.116063</v>
      </c>
      <c r="G34" s="19">
        <v>0.11611200000000001</v>
      </c>
      <c r="H34" s="19">
        <v>0.11287299999999999</v>
      </c>
      <c r="I34" s="19">
        <v>0.112863</v>
      </c>
      <c r="J34" s="19">
        <v>0.11286400000000001</v>
      </c>
      <c r="K34" s="19">
        <v>0.112862</v>
      </c>
      <c r="L34" s="19">
        <v>0.11286</v>
      </c>
    </row>
    <row r="35" spans="2:12" x14ac:dyDescent="0.35">
      <c r="C35" s="13"/>
      <c r="D35" s="15"/>
      <c r="E35" s="15"/>
      <c r="F35" s="16"/>
    </row>
    <row r="37" spans="2:12" x14ac:dyDescent="0.35">
      <c r="C37" s="1"/>
      <c r="D37" s="1"/>
      <c r="E37" s="1"/>
      <c r="F37" s="263" t="s">
        <v>247</v>
      </c>
      <c r="G37" s="263"/>
      <c r="H37" s="263"/>
      <c r="I37" s="263"/>
      <c r="J37" s="263"/>
      <c r="K37" s="263"/>
      <c r="L37" s="263"/>
    </row>
    <row r="38" spans="2:12" ht="16.5" customHeight="1" x14ac:dyDescent="0.45">
      <c r="B38" s="2" t="s">
        <v>248</v>
      </c>
      <c r="C38" s="2" t="s">
        <v>249</v>
      </c>
      <c r="D38" s="2" t="s">
        <v>250</v>
      </c>
      <c r="E38" s="2" t="s">
        <v>251</v>
      </c>
      <c r="F38" s="264" t="s">
        <v>252</v>
      </c>
      <c r="G38" s="265"/>
      <c r="H38" s="265"/>
      <c r="I38" s="265"/>
      <c r="J38" s="265"/>
      <c r="K38" s="265"/>
      <c r="L38" s="266"/>
    </row>
    <row r="39" spans="2:12" ht="29" x14ac:dyDescent="0.35">
      <c r="B39" s="253" t="s">
        <v>253</v>
      </c>
      <c r="C39" s="3" t="s">
        <v>324</v>
      </c>
      <c r="D39" s="3" t="s">
        <v>325</v>
      </c>
      <c r="E39" s="14" t="s">
        <v>254</v>
      </c>
      <c r="F39" s="18">
        <v>0.27867000000000003</v>
      </c>
      <c r="G39" s="26">
        <v>0.26744000000000001</v>
      </c>
      <c r="H39" s="26">
        <v>0.29831999999999997</v>
      </c>
      <c r="I39" s="26">
        <v>0.25492999999999999</v>
      </c>
      <c r="J39" s="26">
        <v>0.24429999999999999</v>
      </c>
      <c r="K39" s="26">
        <v>0.24586999999999998</v>
      </c>
      <c r="L39" s="18">
        <v>0.24587000000000001</v>
      </c>
    </row>
    <row r="40" spans="2:12" ht="58" customHeight="1" x14ac:dyDescent="0.35">
      <c r="B40" s="254"/>
      <c r="C40" s="253" t="s">
        <v>255</v>
      </c>
    </row>
    <row r="41" spans="2:12" x14ac:dyDescent="0.35">
      <c r="B41" s="254"/>
      <c r="C41" s="254"/>
      <c r="D41" s="3" t="s">
        <v>256</v>
      </c>
      <c r="E41" s="3" t="s">
        <v>254</v>
      </c>
      <c r="F41" s="18">
        <v>0.16508</v>
      </c>
      <c r="G41" s="26">
        <v>0.15845000000000004</v>
      </c>
      <c r="H41" s="26">
        <v>0.15970000000000004</v>
      </c>
      <c r="I41" s="26">
        <v>0.15573000000000001</v>
      </c>
      <c r="J41" s="26">
        <v>0.15298000000000003</v>
      </c>
      <c r="K41" s="26">
        <v>0.15102000000000002</v>
      </c>
      <c r="L41" s="21">
        <v>0.15101999999999999</v>
      </c>
    </row>
    <row r="42" spans="2:12" x14ac:dyDescent="0.35">
      <c r="B42" s="254"/>
      <c r="C42" s="255"/>
    </row>
    <row r="43" spans="2:12" ht="58" customHeight="1" x14ac:dyDescent="0.35">
      <c r="B43" s="254"/>
      <c r="C43" s="253" t="s">
        <v>257</v>
      </c>
    </row>
    <row r="44" spans="2:12" x14ac:dyDescent="0.35">
      <c r="B44" s="254"/>
      <c r="C44" s="254"/>
      <c r="D44" s="3" t="s">
        <v>256</v>
      </c>
      <c r="E44" s="3" t="s">
        <v>254</v>
      </c>
      <c r="F44" s="18">
        <v>0.14678000000000002</v>
      </c>
      <c r="G44" s="26">
        <v>0.15119000000000002</v>
      </c>
      <c r="H44" s="26">
        <v>0.16279000000000002</v>
      </c>
      <c r="I44" s="26">
        <v>0.14981</v>
      </c>
      <c r="J44" s="26">
        <v>0.14615</v>
      </c>
      <c r="K44" s="26">
        <v>0.14787000000000003</v>
      </c>
      <c r="L44" s="21">
        <v>0.14787</v>
      </c>
    </row>
    <row r="45" spans="2:12" x14ac:dyDescent="0.35">
      <c r="B45" s="254"/>
      <c r="C45" s="254"/>
    </row>
    <row r="46" spans="2:12" x14ac:dyDescent="0.35">
      <c r="B46" s="254"/>
      <c r="C46" s="254"/>
    </row>
    <row r="47" spans="2:12" x14ac:dyDescent="0.35">
      <c r="B47" s="254"/>
      <c r="C47" s="255"/>
    </row>
    <row r="48" spans="2:12" x14ac:dyDescent="0.35">
      <c r="B48" s="254"/>
    </row>
    <row r="49" spans="2:2" x14ac:dyDescent="0.35">
      <c r="B49" s="255"/>
    </row>
  </sheetData>
  <mergeCells count="16">
    <mergeCell ref="B39:B49"/>
    <mergeCell ref="C40:C42"/>
    <mergeCell ref="C43:C47"/>
    <mergeCell ref="F6:L6"/>
    <mergeCell ref="F17:L17"/>
    <mergeCell ref="F24:L24"/>
    <mergeCell ref="F31:L31"/>
    <mergeCell ref="F37:L37"/>
    <mergeCell ref="F38:L38"/>
    <mergeCell ref="F5:L5"/>
    <mergeCell ref="N6:W14"/>
    <mergeCell ref="C32:C34"/>
    <mergeCell ref="C7:C14"/>
    <mergeCell ref="D13:D14"/>
    <mergeCell ref="C18:C21"/>
    <mergeCell ref="C25:C28"/>
  </mergeCells>
  <pageMargins left="0.7" right="0.7" top="0.75" bottom="0.75" header="0.3" footer="0.3"/>
  <pageSetup paperSize="9" orientation="portrait" horizont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B8FB6-FF73-4737-9A8F-C392C295E347}">
  <dimension ref="A1:AW334"/>
  <sheetViews>
    <sheetView zoomScale="70" zoomScaleNormal="70" workbookViewId="0">
      <pane xSplit="3" ySplit="6" topLeftCell="D7" activePane="bottomRight" state="frozen"/>
      <selection pane="topRight" activeCell="D1" sqref="D1"/>
      <selection pane="bottomLeft" activeCell="A7" sqref="A7"/>
      <selection pane="bottomRight" activeCell="K13" sqref="K13"/>
    </sheetView>
  </sheetViews>
  <sheetFormatPr defaultRowHeight="15.5" x14ac:dyDescent="0.35"/>
  <cols>
    <col min="1" max="1" width="4.26953125" style="10" customWidth="1"/>
    <col min="2" max="2" width="29.81640625" style="166" customWidth="1"/>
    <col min="3" max="3" width="9.1796875" style="29"/>
    <col min="4" max="4" width="17.54296875" style="61" customWidth="1"/>
    <col min="5" max="5" width="10.1796875" customWidth="1"/>
    <col min="6" max="6" width="2.81640625" style="10" customWidth="1"/>
    <col min="8" max="8" width="2.26953125" style="10" customWidth="1"/>
    <col min="9" max="13" width="9.1796875" style="29"/>
    <col min="14" max="15" width="10.81640625" style="29" customWidth="1"/>
    <col min="16" max="16" width="13.1796875" style="29" customWidth="1"/>
    <col min="17" max="17" width="2.26953125" style="10" customWidth="1"/>
    <col min="18" max="18" width="11.81640625" style="11" bestFit="1" customWidth="1"/>
    <col min="19" max="20" width="10.453125" style="11" customWidth="1"/>
    <col min="21" max="21" width="12.81640625" style="11" customWidth="1"/>
    <col min="22" max="23" width="10.453125" style="11" customWidth="1"/>
    <col min="24" max="24" width="11.7265625" style="11" customWidth="1"/>
    <col min="25" max="25" width="12" style="11" customWidth="1"/>
    <col min="26" max="26" width="16.453125" style="11" bestFit="1" customWidth="1"/>
    <col min="27" max="27" width="16.54296875" style="11" bestFit="1" customWidth="1"/>
    <col min="28" max="28" width="1.453125" style="10" customWidth="1"/>
    <col min="29" max="29" width="12" style="66" customWidth="1"/>
    <col min="30" max="49" width="9.1796875" style="10"/>
  </cols>
  <sheetData>
    <row r="1" spans="2:35" s="10" customFormat="1" x14ac:dyDescent="0.35">
      <c r="B1" s="164"/>
      <c r="C1" s="44"/>
      <c r="D1" s="57"/>
      <c r="I1" s="44"/>
      <c r="J1" s="44"/>
      <c r="K1" s="44"/>
      <c r="L1" s="44"/>
      <c r="M1" s="44"/>
      <c r="N1" s="44"/>
      <c r="O1" s="44"/>
      <c r="P1" s="44"/>
      <c r="R1" s="52"/>
      <c r="S1" s="52"/>
      <c r="T1" s="52"/>
      <c r="U1" s="52"/>
      <c r="V1" s="52"/>
      <c r="W1" s="52"/>
      <c r="X1" s="52"/>
      <c r="Y1" s="52"/>
      <c r="Z1" s="52"/>
      <c r="AA1" s="52"/>
      <c r="AC1" s="66"/>
    </row>
    <row r="2" spans="2:35" s="10" customFormat="1" ht="28.5" x14ac:dyDescent="0.35">
      <c r="B2" s="53" t="s">
        <v>347</v>
      </c>
      <c r="C2" s="44"/>
      <c r="D2" s="45"/>
      <c r="I2" s="44"/>
      <c r="J2" s="44"/>
      <c r="K2" s="44"/>
      <c r="L2" s="44"/>
      <c r="M2" s="44"/>
      <c r="N2" s="44"/>
      <c r="O2" s="44"/>
      <c r="P2" s="44"/>
      <c r="R2" s="52"/>
      <c r="S2" s="52"/>
      <c r="T2" s="52"/>
      <c r="U2" s="52"/>
      <c r="V2" s="52"/>
      <c r="W2" s="52"/>
      <c r="X2" s="52"/>
      <c r="Y2" s="52"/>
      <c r="Z2" s="52"/>
      <c r="AA2" s="52"/>
      <c r="AC2" s="66"/>
    </row>
    <row r="3" spans="2:35" s="10" customFormat="1" ht="15" customHeight="1" x14ac:dyDescent="0.35">
      <c r="B3" s="232" t="s">
        <v>346</v>
      </c>
      <c r="C3" s="232"/>
      <c r="D3" s="232"/>
      <c r="E3" s="232"/>
      <c r="F3" s="232"/>
      <c r="G3" s="232"/>
      <c r="H3" s="232"/>
      <c r="I3" s="232"/>
      <c r="J3" s="232"/>
      <c r="K3" s="232"/>
      <c r="L3" s="232"/>
      <c r="M3" s="232"/>
      <c r="N3" s="232"/>
      <c r="O3" s="232"/>
      <c r="P3" s="232"/>
      <c r="Q3" s="232"/>
      <c r="R3" s="52"/>
      <c r="S3" s="52"/>
      <c r="T3" s="52"/>
      <c r="U3" s="52"/>
      <c r="V3" s="52"/>
      <c r="W3" s="52"/>
      <c r="X3" s="52"/>
      <c r="Y3" s="52"/>
      <c r="Z3" s="52"/>
      <c r="AA3" s="52"/>
      <c r="AC3" s="66"/>
    </row>
    <row r="4" spans="2:35" s="10" customFormat="1" x14ac:dyDescent="0.35">
      <c r="B4" s="165"/>
      <c r="C4" s="44"/>
      <c r="D4" s="57"/>
      <c r="I4" s="44"/>
      <c r="J4" s="44"/>
      <c r="K4" s="44"/>
      <c r="L4" s="44"/>
      <c r="M4" s="44"/>
      <c r="N4" s="44"/>
      <c r="O4" s="44"/>
      <c r="P4" s="44"/>
      <c r="R4" s="52"/>
      <c r="S4" s="52"/>
      <c r="T4" s="52"/>
      <c r="U4" s="52"/>
      <c r="V4" s="52"/>
      <c r="W4" s="52"/>
      <c r="X4" s="52"/>
      <c r="Y4" s="52"/>
      <c r="Z4" s="52"/>
      <c r="AA4" s="52"/>
      <c r="AC4" s="66"/>
    </row>
    <row r="5" spans="2:35" x14ac:dyDescent="0.35">
      <c r="B5" s="270" t="s">
        <v>3</v>
      </c>
      <c r="C5" s="270" t="s">
        <v>235</v>
      </c>
      <c r="D5" s="271" t="s">
        <v>406</v>
      </c>
      <c r="E5" s="270" t="s">
        <v>245</v>
      </c>
      <c r="F5" s="54"/>
      <c r="G5" s="271" t="s">
        <v>246</v>
      </c>
      <c r="H5" s="64"/>
      <c r="I5" s="268" t="s">
        <v>487</v>
      </c>
      <c r="J5" s="268"/>
      <c r="K5" s="268"/>
      <c r="L5" s="268"/>
      <c r="M5" s="268"/>
      <c r="N5" s="268"/>
      <c r="O5" s="268"/>
      <c r="P5" s="268"/>
      <c r="Q5" s="54"/>
      <c r="R5" s="269" t="s">
        <v>410</v>
      </c>
      <c r="S5" s="269"/>
      <c r="T5" s="269"/>
      <c r="U5" s="269"/>
      <c r="V5" s="269"/>
      <c r="W5" s="269"/>
      <c r="X5" s="269"/>
      <c r="Y5" s="269"/>
      <c r="Z5" s="269"/>
      <c r="AA5" s="269"/>
      <c r="AC5" s="267" t="s">
        <v>409</v>
      </c>
    </row>
    <row r="6" spans="2:35" ht="31" x14ac:dyDescent="0.35">
      <c r="B6" s="270"/>
      <c r="C6" s="270"/>
      <c r="D6" s="271"/>
      <c r="E6" s="270"/>
      <c r="F6" s="54"/>
      <c r="G6" s="271"/>
      <c r="H6" s="65"/>
      <c r="I6" s="105" t="s">
        <v>0</v>
      </c>
      <c r="J6" s="105" t="s">
        <v>2</v>
      </c>
      <c r="K6" s="105" t="s">
        <v>321</v>
      </c>
      <c r="L6" s="105" t="s">
        <v>407</v>
      </c>
      <c r="M6" s="105" t="s">
        <v>320</v>
      </c>
      <c r="N6" s="105" t="s">
        <v>318</v>
      </c>
      <c r="O6" s="105" t="s">
        <v>244</v>
      </c>
      <c r="P6" s="105" t="s">
        <v>1</v>
      </c>
      <c r="Q6" s="54"/>
      <c r="R6" s="106" t="s">
        <v>0</v>
      </c>
      <c r="S6" s="106" t="s">
        <v>2</v>
      </c>
      <c r="T6" s="105" t="s">
        <v>321</v>
      </c>
      <c r="U6" s="105" t="s">
        <v>407</v>
      </c>
      <c r="V6" s="105" t="s">
        <v>403</v>
      </c>
      <c r="W6" s="105" t="s">
        <v>320</v>
      </c>
      <c r="X6" s="105" t="s">
        <v>318</v>
      </c>
      <c r="Y6" s="106" t="s">
        <v>244</v>
      </c>
      <c r="Z6" s="106" t="s">
        <v>1</v>
      </c>
      <c r="AA6" s="167" t="s">
        <v>281</v>
      </c>
      <c r="AB6" s="87"/>
      <c r="AC6" s="267"/>
    </row>
    <row r="7" spans="2:35" ht="15.75" customHeight="1" x14ac:dyDescent="0.35">
      <c r="B7" s="215" t="s">
        <v>4</v>
      </c>
      <c r="C7" s="63" t="str">
        <f>IFERROR(VLOOKUP(B7,'Country and Student Data'!$B$5:$E$300,2,FALSE),"")</f>
        <v>Asia</v>
      </c>
      <c r="D7" s="104">
        <f>IFERROR(
VLOOKUP($B7,'Country and Student Data'!$B$5:$D$300,3,FALSE)
+
IF(OR(C7="Home",C7="UK"),0,
IF('Flight Methodologies'!$D$4="A",'Flight Methodologies'!$E$9,
IF('Flight Methodologies'!$D$4="B",'Flight Methodologies'!$E$17,
IF('Flight Methodologies'!$D$4="C",'Flight Methodologies'!$E$29+'Flight Methodologies'!$E$30,'Flight Methodologies'!$E$39+'Flight Methodologies'!$E$40)))), "")</f>
        <v>6380.57</v>
      </c>
      <c r="E7" s="101">
        <f>IFERROR(VLOOKUP(B7,'Country and Student Data'!B:E,4,FALSE),"")</f>
        <v>3</v>
      </c>
      <c r="G7" s="102">
        <v>2</v>
      </c>
      <c r="H7" s="66"/>
      <c r="I7" s="103"/>
      <c r="J7" s="103"/>
      <c r="K7" s="103"/>
      <c r="L7" s="103"/>
      <c r="M7" s="103"/>
      <c r="N7" s="103"/>
      <c r="O7" s="103"/>
      <c r="P7" s="103">
        <v>1</v>
      </c>
      <c r="R7" s="104">
        <f>IFERROR(
((I7*$D7*$E7*$G7*'Emission Factors'!$E$6))
+
IF(SUM($O7:$P7)=0,0,
IF('Flight Methodologies'!$D$4="A",(0.5*'Flight Methodologies'!$E$9*$E7*SUM($O7:$P7)*$G7*'Emission Factors'!$E$6),
IF('Flight Methodologies'!$D$4="B",(('Flight Methodologies'!$E$18*'Flight Methodologies'!$E$17*$E7*SUM($O7:$P7)*$G7*'Emission Factors'!$E$6)),
IF('Flight Methodologies'!$D$4="C",(0.5*'Flight Methodologies'!$E$30*$E7*SUM($O7:$P7)*$G7*'Emission Factors'!$E$6),(('Flight Methodologies'!$E$41*'Flight Methodologies'!$E$40*$E7*SUM($O7:$P7)*$G7*'Emission Factors'!$E$6)))
)))
+
IF($N7=0,0,
IF('Flight Methodologies'!$K$4="A",(0.5*'Flight Methodologies'!$K$9*$E7*$N7*$G7*'Emission Factors'!$E$6),(('Flight Methodologies'!$K$18*'Flight Methodologies'!$K$17*$E7*N7*$G7*'Emission Factors'!$E$6)))
),"")</f>
        <v>2.6995680000000006</v>
      </c>
      <c r="S7" s="104">
        <f>IFERROR(((J7*$D7*$E7*$G7*'Emission Factors'!$E$7))
+
IF(SUM($O7:$P7)=0,0,
IF('Flight Methodologies'!$D$4="A",(0.5*'Flight Methodologies'!$E$9*$E7*SUM($O7:$P7)*$G7*'Emission Factors'!$E$7),
IF('Flight Methodologies'!$D$4="B",(('Flight Methodologies'!$E$19*'Flight Methodologies'!$E$17*$E7*SUM($O7:$P7)*$G7*'Emission Factors'!$E$7)),
IF('Flight Methodologies'!$D$4="C",(0.5*'Flight Methodologies'!$E$30*$E7*SUM($O7:$P7)*$G7*'Emission Factors'!$E$7),(('Flight Methodologies'!$E$42*'Flight Methodologies'!$E$40*$E7*SUM($O7:$P7)*$G7*'Emission Factors'!$E$7)))
)))
+
IF($N7=0,0,
IF('Flight Methodologies'!$K$4="A",(0.5*'Flight Methodologies'!$K$9*$E7*$N7*$G7*'Emission Factors'!$E$7),(('Flight Methodologies'!$K$19*'Flight Methodologies'!$K$17*$E7*N7*$G7*'Emission Factors'!$E$7)))
),"")</f>
        <v>0</v>
      </c>
      <c r="T7" s="104">
        <f>IFERROR(((K7*$D7*$E7*$G7*'Emission Factors'!$E$8))
+
IF(SUM($O7:$P7)=0,0,
IF('Flight Methodologies'!$D$4="A",0,
IF('Flight Methodologies'!$D$4="B",(('Flight Methodologies'!$E$20*'Flight Methodologies'!$E$17*$E7*SUM($O7:$P7)*$G7*'Emission Factors'!$E$8)),
IF('Flight Methodologies'!$D$4="C",0,(('Flight Methodologies'!$E$43*'Flight Methodologies'!$E$40*$E7*SUM($O7:$P7)*$G7*'Emission Factors'!$E$8)))
)))
+
IF($N7=0,0,
IF('Flight Methodologies'!$K$4="A",0,(('Flight Methodologies'!$K$20*'Flight Methodologies'!$K$17*$E7*N7*$G7*'Emission Factors'!$E$8)))
),"")</f>
        <v>0</v>
      </c>
      <c r="U7" s="104">
        <f>IFERROR(((L7*$D7*$E7*$G7*'Emission Factors'!$E$9))
+
IF(SUM($O7:$P7)=0,0,
IF('Flight Methodologies'!$D$4="A",0,
IF('Flight Methodologies'!$D$4="B",(('Flight Methodologies'!$E$21*'Flight Methodologies'!$E$17*$E7*SUM($O7:$P7)*$G7*'Emission Factors'!$E$9)),
IF('Flight Methodologies'!$D$4="C",0,(('Flight Methodologies'!$E$44*'Flight Methodologies'!$E$40*$E7*SUM($O7:$P7)*$G7*'Emission Factors'!$E$9)))
)))
+
IF($N7=0,0,
IF('Flight Methodologies'!$K$4="A",0,(('Flight Methodologies'!$K$21*'Flight Methodologies'!$K$17*$E7*N7*$G7*'Emission Factors'!$E$9)))
),"")</f>
        <v>1.6548363930201346</v>
      </c>
      <c r="V7" s="104">
        <f>IF(SUM(I7:P7)=0,"",
IF(SUM($O7:$P7)=0,0,
IF('Flight Methodologies'!$D$4="A",0,
IF('Flight Methodologies'!$D$4="B",(('Flight Methodologies'!$E$22*'Flight Methodologies'!$E$17*$E7*SUM($O7:$P7)*$G7*'Emission Factors'!$E$10)),
IF('Flight Methodologies'!$D$4="C",0,(('Flight Methodologies'!$E$45*'Flight Methodologies'!$E$40*$E7*SUM($O7:$P7)*$G7*'Emission Factors'!$E$10)))
)))
+
IF($N7=0,0,
IF('Flight Methodologies'!$K$4="A",0,(('Flight Methodologies'!$K$22*'Flight Methodologies'!$K$17*$E7*N7*$G7*'Emission Factors'!$E$10)))
))</f>
        <v>2.4075618001997316</v>
      </c>
      <c r="W7" s="104">
        <f>IFERROR(((M7*$D7*$E7*$G7*'Emission Factors'!$E$11))
+
IF(SUM($O7:$P7)=0,0,
IF('Flight Methodologies'!$D$4="A",0,
IF('Flight Methodologies'!$D$4="B",0,
IF('Flight Methodologies'!$D$4="C",0,0)
)))
+
IF($N7=0,0,
IF('Flight Methodologies'!$K$4="A",0,0)
),"")</f>
        <v>0</v>
      </c>
      <c r="X7" s="104">
        <f>IFERROR(IF('Flight Methodologies'!$K$4="A",((($D7-'Flight Methodologies'!$K$9)*$E7*$G7*$N7*'Emission Factors'!$E$12)),((($D7-'Flight Methodologies'!$K$17)*$E7*$G7*$N7*'Emission Factors'!$E$12))
)
+
IF(SUM($O7:$P7)=0,0,
IF('Flight Methodologies'!$D$4="A",0,
IF('Flight Methodologies'!$D$4="B",0,
IF('Flight Methodologies'!$D$4="C",('Flight Methodologies'!$E$29*$E7*SUM($O7:$P7)*$G7*'Emission Factors'!$E$12),('Flight Methodologies'!$E$39*$E7*SUM($O7:$P7)*$G7*'Emission Factors'!$E$12))
))),"")</f>
        <v>1058.9242356</v>
      </c>
      <c r="Y7" s="104">
        <f>IFERROR(IF('Flight Methodologies'!$D$4="A",((($D7-'Flight Methodologies'!$E$9)*$E7*$G7*$O7*'Emission Factors'!$E$13)),
IF('Flight Methodologies'!$D$4="B",((($D7-'Flight Methodologies'!$E$17)*$E7*$G7*$O7*'Emission Factors'!$E$13)),
IF('Flight Methodologies'!$D$4="C",((($D7-SUM('Flight Methodologies'!$E$29:$E$30))*$E7*$G7*$O7*'Emission Factors'!$E$13)),((($D7-SUM('Flight Methodologies'!$E$39:$E$40))*$E7*$G7*$O7*'Emission Factors'!$E$13)))))
+
IF(SUM($O7:$P7)=0,0,
IF('Flight Methodologies'!$D$4="A",0,
IF('Flight Methodologies'!$D$4="B",0,
IF('Flight Methodologies'!$D$4="C",0,0)
)))
+
IF($N7=0,0,
IF('Flight Methodologies'!$K$4="A",0,0)
),"")</f>
        <v>0</v>
      </c>
      <c r="Z7" s="104">
        <f>IFERROR(IF('Flight Methodologies'!$D$4="A",((($D7-'Flight Methodologies'!$E$9)*$E7*$G7*$P7*'Emission Factors'!$E$14)),
IF('Flight Methodologies'!$D$4="B",((($D7-'Flight Methodologies'!$E$17)*$E7*$G7*$P7*'Emission Factors'!$E$14)),
IF('Flight Methodologies'!$D$4="C",((($D7-SUM('Flight Methodologies'!$E$29:$E$30))*$E7*$G7*$P7*'Emission Factors'!$E$14)),((($D7-SUM('Flight Methodologies'!$E$39:$E$40))*$E7*$G7*$P7*'Emission Factors'!$E$14)))))
+
IF(SUM($O7:$P7)=0,0,
IF('Flight Methodologies'!$D$4="A",0,
IF('Flight Methodologies'!$D$4="B",0,
IF('Flight Methodologies'!$D$4="C",0,0)
)))
+
IF($N7=0,0,
IF('Flight Methodologies'!$K$4="A",0,0)
),"")</f>
        <v>6873.7785000000003</v>
      </c>
      <c r="AA7" s="168">
        <f t="shared" ref="AA7:AA70" si="0">SUM(R7:Z7)</f>
        <v>7939.4647017932202</v>
      </c>
      <c r="AC7" s="109">
        <f>AA7/1000</f>
        <v>7.9394647017932201</v>
      </c>
      <c r="AD7" s="55"/>
      <c r="AE7" s="55"/>
      <c r="AF7" s="55"/>
      <c r="AG7" s="55"/>
      <c r="AH7" s="55"/>
      <c r="AI7" s="55"/>
    </row>
    <row r="8" spans="2:35" x14ac:dyDescent="0.35">
      <c r="B8" s="63" t="s">
        <v>5</v>
      </c>
      <c r="C8" s="63" t="str">
        <f>IFERROR(VLOOKUP(B8,'Country and Student Data'!$B$5:$E$300,2,FALSE),"")</f>
        <v>Europe</v>
      </c>
      <c r="D8" s="104">
        <f>IFERROR(
VLOOKUP($B8,'Country and Student Data'!$B$5:$D$300,3,FALSE)
+
IF(OR(C8="Home",C8="UK"),0,
IF('Flight Methodologies'!$D$4="A",'Flight Methodologies'!$E$9,
IF('Flight Methodologies'!$D$4="B",'Flight Methodologies'!$E$17,
IF('Flight Methodologies'!$D$4="C",'Flight Methodologies'!$E$29+'Flight Methodologies'!$E$30,'Flight Methodologies'!$E$39+'Flight Methodologies'!$E$40)))), "")</f>
        <v>2224.71</v>
      </c>
      <c r="E8" s="101">
        <f>IFERROR(VLOOKUP(B8,'Country and Student Data'!B:E,4,FALSE),"")</f>
        <v>0</v>
      </c>
      <c r="G8" s="85">
        <v>2</v>
      </c>
      <c r="H8" s="66"/>
      <c r="I8" s="86"/>
      <c r="J8" s="86"/>
      <c r="K8" s="86"/>
      <c r="L8" s="86"/>
      <c r="M8" s="86"/>
      <c r="N8" s="86"/>
      <c r="O8" s="86">
        <v>1</v>
      </c>
      <c r="P8" s="86"/>
      <c r="R8" s="104">
        <f>IFERROR(
((I8*$D8*$E8*$G8*'Emission Factors'!$E$6))
+
IF(SUM($O8:$P8)=0,0,
IF('Flight Methodologies'!$D$4="A",(0.5*'Flight Methodologies'!$E$9*$E8*SUM($O8:$P8)*$G8*'Emission Factors'!$E$6),
IF('Flight Methodologies'!$D$4="B",(('Flight Methodologies'!$E$18*'Flight Methodologies'!$E$17*$E8*SUM($O8:$P8)*$G8*'Emission Factors'!$E$6)),
IF('Flight Methodologies'!$D$4="C",(0.5*'Flight Methodologies'!$E$30*$E8*SUM($O8:$P8)*$G8*'Emission Factors'!$E$6),(('Flight Methodologies'!$E$41*'Flight Methodologies'!$E$40*$E8*SUM($O8:$P8)*$G8*'Emission Factors'!$E$6)))
)))
+
IF($N8=0,0,
IF('Flight Methodologies'!$K$4="A",(0.5*'Flight Methodologies'!$K$9*$E8*$N8*$G8*'Emission Factors'!$E$6),(('Flight Methodologies'!$K$18*'Flight Methodologies'!$K$17*$E8*N8*$G8*'Emission Factors'!$E$6)))
),"")</f>
        <v>0</v>
      </c>
      <c r="S8" s="104">
        <f>IFERROR(((J8*$D8*$E8*$G8*'Emission Factors'!$E$7))
+
IF(SUM($O8:$P8)=0,0,
IF('Flight Methodologies'!$D$4="A",(0.5*'Flight Methodologies'!$E$9*$E8*SUM($O8:$P8)*$G8*'Emission Factors'!$E$7),
IF('Flight Methodologies'!$D$4="B",(('Flight Methodologies'!$E$19*'Flight Methodologies'!$E$17*$E8*SUM($O8:$P8)*$G8*'Emission Factors'!$E$7)),
IF('Flight Methodologies'!$D$4="C",(0.5*'Flight Methodologies'!$E$30*$E8*SUM($O8:$P8)*$G8*'Emission Factors'!$E$7),(('Flight Methodologies'!$E$42*'Flight Methodologies'!$E$40*$E8*SUM($O8:$P8)*$G8*'Emission Factors'!$E$7)))
)))
+
IF($N8=0,0,
IF('Flight Methodologies'!$K$4="A",(0.5*'Flight Methodologies'!$K$9*$E8*$N8*$G8*'Emission Factors'!$E$7),(('Flight Methodologies'!$K$19*'Flight Methodologies'!$K$17*$E8*N8*$G8*'Emission Factors'!$E$7)))
),"")</f>
        <v>0</v>
      </c>
      <c r="T8" s="104">
        <f>IFERROR(((K8*$D8*$E8*$G8*'Emission Factors'!$E$8))
+
IF(SUM($O8:$P8)=0,0,
IF('Flight Methodologies'!$D$4="A",0,
IF('Flight Methodologies'!$D$4="B",(('Flight Methodologies'!$E$20*'Flight Methodologies'!$E$17*$E8*SUM($O8:$P8)*$G8*'Emission Factors'!$E$8)),
IF('Flight Methodologies'!$D$4="C",0,(('Flight Methodologies'!$E$43*'Flight Methodologies'!$E$40*$E8*SUM($O8:$P8)*$G8*'Emission Factors'!$E$8)))
)))
+
IF($N8=0,0,
IF('Flight Methodologies'!$K$4="A",0,(('Flight Methodologies'!$K$20*'Flight Methodologies'!$K$17*$E8*N8*$G8*'Emission Factors'!$E$8)))
),"")</f>
        <v>0</v>
      </c>
      <c r="U8" s="104">
        <f>IFERROR(((L8*$D8*$E8*$G8*'Emission Factors'!$E$9))
+
IF(SUM($O8:$P8)=0,0,
IF('Flight Methodologies'!$D$4="A",0,
IF('Flight Methodologies'!$D$4="B",(('Flight Methodologies'!$E$21*'Flight Methodologies'!$E$17*$E8*SUM($O8:$P8)*$G8*'Emission Factors'!$E$9)),
IF('Flight Methodologies'!$D$4="C",0,(('Flight Methodologies'!$E$44*'Flight Methodologies'!$E$40*$E8*SUM($O8:$P8)*$G8*'Emission Factors'!$E$9)))
)))
+
IF($N8=0,0,
IF('Flight Methodologies'!$K$4="A",0,(('Flight Methodologies'!$K$21*'Flight Methodologies'!$K$17*$E8*N8*$G8*'Emission Factors'!$E$9)))
),"")</f>
        <v>0</v>
      </c>
      <c r="V8" s="104">
        <f>IF(SUM(I8:P8)=0,"",
IF(SUM($O8:$P8)=0,0,
IF('Flight Methodologies'!$D$4="A",0,
IF('Flight Methodologies'!$D$4="B",(('Flight Methodologies'!$E$22*'Flight Methodologies'!$E$17*$E8*SUM($O8:$P8)*$G8*'Emission Factors'!$E$10)),
IF('Flight Methodologies'!$D$4="C",0,(('Flight Methodologies'!$E$45*'Flight Methodologies'!$E$40*$E8*SUM($O8:$P8)*$G8*'Emission Factors'!$E$10)))
)))
+
IF($N8=0,0,
IF('Flight Methodologies'!$K$4="A",0,(('Flight Methodologies'!$K$22*'Flight Methodologies'!$K$17*$E8*N8*$G8*'Emission Factors'!$E$10)))
))</f>
        <v>0</v>
      </c>
      <c r="W8" s="104">
        <f>IFERROR(((M8*$D8*$E8*$G8*'Emission Factors'!$E$11))
+
IF(SUM($O8:$P8)=0,0,
IF('Flight Methodologies'!$D$4="A",0,
IF('Flight Methodologies'!$D$4="B",0,
IF('Flight Methodologies'!$D$4="C",0,0)
)))
+
IF($N8=0,0,
IF('Flight Methodologies'!$K$4="A",0,0)
),"")</f>
        <v>0</v>
      </c>
      <c r="X8" s="104">
        <f>IFERROR(IF('Flight Methodologies'!$K$4="A",((($D8-'Flight Methodologies'!$K$9)*$E8*$G8*$N8*'Emission Factors'!$E$12)),((($D8-'Flight Methodologies'!$K$17)*$E8*$G8*$N8*'Emission Factors'!$E$12))
)
+
IF(SUM($O8:$P8)=0,0,
IF('Flight Methodologies'!$D$4="A",0,
IF('Flight Methodologies'!$D$4="B",0,
IF('Flight Methodologies'!$D$4="C",('Flight Methodologies'!$E$29*$E8*SUM($O8:$P8)*$G8*'Emission Factors'!$E$12),('Flight Methodologies'!$E$39*$E8*SUM($O8:$P8)*$G8*'Emission Factors'!$E$12))
))),"")</f>
        <v>0</v>
      </c>
      <c r="Y8" s="104">
        <f>IFERROR(IF('Flight Methodologies'!$D$4="A",((($D8-'Flight Methodologies'!$E$9)*$E8*$G8*$O8*'Emission Factors'!$E$13)),
IF('Flight Methodologies'!$D$4="B",((($D8-'Flight Methodologies'!$E$17)*$E8*$G8*$O8*'Emission Factors'!$E$13)),
IF('Flight Methodologies'!$D$4="C",((($D8-SUM('Flight Methodologies'!$E$29:$E$30))*$E8*$G8*$O8*'Emission Factors'!$E$13)),((($D8-SUM('Flight Methodologies'!$E$39:$E$40))*$E8*$G8*$O8*'Emission Factors'!$E$13)))))
+
IF(SUM($O8:$P8)=0,0,
IF('Flight Methodologies'!$D$4="A",0,
IF('Flight Methodologies'!$D$4="B",0,
IF('Flight Methodologies'!$D$4="C",0,0)
)))
+
IF($N8=0,0,
IF('Flight Methodologies'!$K$4="A",0,0)
),"")</f>
        <v>0</v>
      </c>
      <c r="Z8" s="104">
        <f>IFERROR(IF('Flight Methodologies'!$D$4="A",((($D8-'Flight Methodologies'!$E$9)*$E8*$G8*$P8*'Emission Factors'!$E$14)),
IF('Flight Methodologies'!$D$4="B",((($D8-'Flight Methodologies'!$E$17)*$E8*$G8*$P8*'Emission Factors'!$E$14)),
IF('Flight Methodologies'!$D$4="C",((($D8-SUM('Flight Methodologies'!$E$29:$E$30))*$E8*$G8*$P8*'Emission Factors'!$E$14)),((($D8-SUM('Flight Methodologies'!$E$39:$E$40))*$E8*$G8*$P8*'Emission Factors'!$E$14)))))
+
IF(SUM($O8:$P8)=0,0,
IF('Flight Methodologies'!$D$4="A",0,
IF('Flight Methodologies'!$D$4="B",0,
IF('Flight Methodologies'!$D$4="C",0,0)
)))
+
IF($N8=0,0,
IF('Flight Methodologies'!$K$4="A",0,0)
),"")</f>
        <v>0</v>
      </c>
      <c r="AA8" s="169">
        <f t="shared" si="0"/>
        <v>0</v>
      </c>
      <c r="AC8" s="109">
        <f t="shared" ref="AC8:AC71" si="1">AA8/1000</f>
        <v>0</v>
      </c>
      <c r="AD8" s="55"/>
      <c r="AE8" s="55"/>
      <c r="AF8" s="55"/>
      <c r="AG8" s="55"/>
      <c r="AH8" s="55"/>
      <c r="AI8" s="55"/>
    </row>
    <row r="9" spans="2:35" x14ac:dyDescent="0.35">
      <c r="B9" s="63" t="s">
        <v>6</v>
      </c>
      <c r="C9" s="63" t="str">
        <f>IFERROR(VLOOKUP(B9,'Country and Student Data'!$B$5:$E$300,2,FALSE),"")</f>
        <v>Europe</v>
      </c>
      <c r="D9" s="104">
        <f>IFERROR(
VLOOKUP($B9,'Country and Student Data'!$B$5:$D$300,3,FALSE)
+
IF(OR(C9="Home",C9="UK"),0,
IF('Flight Methodologies'!$D$4="A",'Flight Methodologies'!$E$9,
IF('Flight Methodologies'!$D$4="B",'Flight Methodologies'!$E$17,
IF('Flight Methodologies'!$D$4="C",'Flight Methodologies'!$E$29+'Flight Methodologies'!$E$30,'Flight Methodologies'!$E$39+'Flight Methodologies'!$E$40)))), "")</f>
        <v>2523.5700000000002</v>
      </c>
      <c r="E9" s="101">
        <f>IFERROR(VLOOKUP(B9,'Country and Student Data'!B:E,4,FALSE),"")</f>
        <v>0</v>
      </c>
      <c r="G9" s="85">
        <v>2</v>
      </c>
      <c r="H9" s="66"/>
      <c r="I9" s="86"/>
      <c r="J9" s="86"/>
      <c r="K9" s="86"/>
      <c r="L9" s="86"/>
      <c r="M9" s="86"/>
      <c r="N9" s="86"/>
      <c r="O9" s="86">
        <v>1</v>
      </c>
      <c r="P9" s="86"/>
      <c r="R9" s="104">
        <f>IFERROR(
((I9*$D9*$E9*$G9*'Emission Factors'!$E$6))
+
IF(SUM($O9:$P9)=0,0,
IF('Flight Methodologies'!$D$4="A",(0.5*'Flight Methodologies'!$E$9*$E9*SUM($O9:$P9)*$G9*'Emission Factors'!$E$6),
IF('Flight Methodologies'!$D$4="B",(('Flight Methodologies'!$E$18*'Flight Methodologies'!$E$17*$E9*SUM($O9:$P9)*$G9*'Emission Factors'!$E$6)),
IF('Flight Methodologies'!$D$4="C",(0.5*'Flight Methodologies'!$E$30*$E9*SUM($O9:$P9)*$G9*'Emission Factors'!$E$6),(('Flight Methodologies'!$E$41*'Flight Methodologies'!$E$40*$E9*SUM($O9:$P9)*$G9*'Emission Factors'!$E$6)))
)))
+
IF($N9=0,0,
IF('Flight Methodologies'!$K$4="A",(0.5*'Flight Methodologies'!$K$9*$E9*$N9*$G9*'Emission Factors'!$E$6),(('Flight Methodologies'!$K$18*'Flight Methodologies'!$K$17*$E9*N9*$G9*'Emission Factors'!$E$6)))
),"")</f>
        <v>0</v>
      </c>
      <c r="S9" s="104">
        <f>IFERROR(((J9*$D9*$E9*$G9*'Emission Factors'!$E$7))
+
IF(SUM($O9:$P9)=0,0,
IF('Flight Methodologies'!$D$4="A",(0.5*'Flight Methodologies'!$E$9*$E9*SUM($O9:$P9)*$G9*'Emission Factors'!$E$7),
IF('Flight Methodologies'!$D$4="B",(('Flight Methodologies'!$E$19*'Flight Methodologies'!$E$17*$E9*SUM($O9:$P9)*$G9*'Emission Factors'!$E$7)),
IF('Flight Methodologies'!$D$4="C",(0.5*'Flight Methodologies'!$E$30*$E9*SUM($O9:$P9)*$G9*'Emission Factors'!$E$7),(('Flight Methodologies'!$E$42*'Flight Methodologies'!$E$40*$E9*SUM($O9:$P9)*$G9*'Emission Factors'!$E$7)))
)))
+
IF($N9=0,0,
IF('Flight Methodologies'!$K$4="A",(0.5*'Flight Methodologies'!$K$9*$E9*$N9*$G9*'Emission Factors'!$E$7),(('Flight Methodologies'!$K$19*'Flight Methodologies'!$K$17*$E9*N9*$G9*'Emission Factors'!$E$7)))
),"")</f>
        <v>0</v>
      </c>
      <c r="T9" s="104">
        <f>IFERROR(((K9*$D9*$E9*$G9*'Emission Factors'!$E$8))
+
IF(SUM($O9:$P9)=0,0,
IF('Flight Methodologies'!$D$4="A",0,
IF('Flight Methodologies'!$D$4="B",(('Flight Methodologies'!$E$20*'Flight Methodologies'!$E$17*$E9*SUM($O9:$P9)*$G9*'Emission Factors'!$E$8)),
IF('Flight Methodologies'!$D$4="C",0,(('Flight Methodologies'!$E$43*'Flight Methodologies'!$E$40*$E9*SUM($O9:$P9)*$G9*'Emission Factors'!$E$8)))
)))
+
IF($N9=0,0,
IF('Flight Methodologies'!$K$4="A",0,(('Flight Methodologies'!$K$20*'Flight Methodologies'!$K$17*$E9*N9*$G9*'Emission Factors'!$E$8)))
),"")</f>
        <v>0</v>
      </c>
      <c r="U9" s="104">
        <f>IFERROR(((L9*$D9*$E9*$G9*'Emission Factors'!$E$9))
+
IF(SUM($O9:$P9)=0,0,
IF('Flight Methodologies'!$D$4="A",0,
IF('Flight Methodologies'!$D$4="B",(('Flight Methodologies'!$E$21*'Flight Methodologies'!$E$17*$E9*SUM($O9:$P9)*$G9*'Emission Factors'!$E$9)),
IF('Flight Methodologies'!$D$4="C",0,(('Flight Methodologies'!$E$44*'Flight Methodologies'!$E$40*$E9*SUM($O9:$P9)*$G9*'Emission Factors'!$E$9)))
)))
+
IF($N9=0,0,
IF('Flight Methodologies'!$K$4="A",0,(('Flight Methodologies'!$K$21*'Flight Methodologies'!$K$17*$E9*N9*$G9*'Emission Factors'!$E$9)))
),"")</f>
        <v>0</v>
      </c>
      <c r="V9" s="104">
        <f>IF(SUM(I9:P9)=0,"",
IF(SUM($O9:$P9)=0,0,
IF('Flight Methodologies'!$D$4="A",0,
IF('Flight Methodologies'!$D$4="B",(('Flight Methodologies'!$E$22*'Flight Methodologies'!$E$17*$E9*SUM($O9:$P9)*$G9*'Emission Factors'!$E$10)),
IF('Flight Methodologies'!$D$4="C",0,(('Flight Methodologies'!$E$45*'Flight Methodologies'!$E$40*$E9*SUM($O9:$P9)*$G9*'Emission Factors'!$E$10)))
)))
+
IF($N9=0,0,
IF('Flight Methodologies'!$K$4="A",0,(('Flight Methodologies'!$K$22*'Flight Methodologies'!$K$17*$E9*N9*$G9*'Emission Factors'!$E$10)))
))</f>
        <v>0</v>
      </c>
      <c r="W9" s="104">
        <f>IFERROR(((M9*$D9*$E9*$G9*'Emission Factors'!$E$11))
+
IF(SUM($O9:$P9)=0,0,
IF('Flight Methodologies'!$D$4="A",0,
IF('Flight Methodologies'!$D$4="B",0,
IF('Flight Methodologies'!$D$4="C",0,0)
)))
+
IF($N9=0,0,
IF('Flight Methodologies'!$K$4="A",0,0)
),"")</f>
        <v>0</v>
      </c>
      <c r="X9" s="104">
        <f>IFERROR(IF('Flight Methodologies'!$K$4="A",((($D9-'Flight Methodologies'!$K$9)*$E9*$G9*$N9*'Emission Factors'!$E$12)),((($D9-'Flight Methodologies'!$K$17)*$E9*$G9*$N9*'Emission Factors'!$E$12))
)
+
IF(SUM($O9:$P9)=0,0,
IF('Flight Methodologies'!$D$4="A",0,
IF('Flight Methodologies'!$D$4="B",0,
IF('Flight Methodologies'!$D$4="C",('Flight Methodologies'!$E$29*$E9*SUM($O9:$P9)*$G9*'Emission Factors'!$E$12),('Flight Methodologies'!$E$39*$E9*SUM($O9:$P9)*$G9*'Emission Factors'!$E$12))
))),"")</f>
        <v>0</v>
      </c>
      <c r="Y9" s="104">
        <f>IFERROR(IF('Flight Methodologies'!$D$4="A",((($D9-'Flight Methodologies'!$E$9)*$E9*$G9*$O9*'Emission Factors'!$E$13)),
IF('Flight Methodologies'!$D$4="B",((($D9-'Flight Methodologies'!$E$17)*$E9*$G9*$O9*'Emission Factors'!$E$13)),
IF('Flight Methodologies'!$D$4="C",((($D9-SUM('Flight Methodologies'!$E$29:$E$30))*$E9*$G9*$O9*'Emission Factors'!$E$13)),((($D9-SUM('Flight Methodologies'!$E$39:$E$40))*$E9*$G9*$O9*'Emission Factors'!$E$13)))))
+
IF(SUM($O9:$P9)=0,0,
IF('Flight Methodologies'!$D$4="A",0,
IF('Flight Methodologies'!$D$4="B",0,
IF('Flight Methodologies'!$D$4="C",0,0)
)))
+
IF($N9=0,0,
IF('Flight Methodologies'!$K$4="A",0,0)
),"")</f>
        <v>0</v>
      </c>
      <c r="Z9" s="104">
        <f>IFERROR(IF('Flight Methodologies'!$D$4="A",((($D9-'Flight Methodologies'!$E$9)*$E9*$G9*$P9*'Emission Factors'!$E$14)),
IF('Flight Methodologies'!$D$4="B",((($D9-'Flight Methodologies'!$E$17)*$E9*$G9*$P9*'Emission Factors'!$E$14)),
IF('Flight Methodologies'!$D$4="C",((($D9-SUM('Flight Methodologies'!$E$29:$E$30))*$E9*$G9*$P9*'Emission Factors'!$E$14)),((($D9-SUM('Flight Methodologies'!$E$39:$E$40))*$E9*$G9*$P9*'Emission Factors'!$E$14)))))
+
IF(SUM($O9:$P9)=0,0,
IF('Flight Methodologies'!$D$4="A",0,
IF('Flight Methodologies'!$D$4="B",0,
IF('Flight Methodologies'!$D$4="C",0,0)
)))
+
IF($N9=0,0,
IF('Flight Methodologies'!$K$4="A",0,0)
),"")</f>
        <v>0</v>
      </c>
      <c r="AA9" s="169">
        <f t="shared" si="0"/>
        <v>0</v>
      </c>
      <c r="AC9" s="109">
        <f t="shared" si="1"/>
        <v>0</v>
      </c>
      <c r="AD9" s="55"/>
      <c r="AE9" s="55"/>
      <c r="AF9" s="55"/>
      <c r="AG9" s="55"/>
      <c r="AH9" s="55"/>
      <c r="AI9" s="55"/>
    </row>
    <row r="10" spans="2:35" x14ac:dyDescent="0.35">
      <c r="B10" s="63" t="s">
        <v>7</v>
      </c>
      <c r="C10" s="63" t="str">
        <f>IFERROR(VLOOKUP(B10,'Country and Student Data'!$B$5:$E$300,2,FALSE),"")</f>
        <v>Africa</v>
      </c>
      <c r="D10" s="104">
        <f>IFERROR(
VLOOKUP($B10,'Country and Student Data'!$B$5:$D$300,3,FALSE)
+
IF(OR(C10="Home",C10="UK"),0,
IF('Flight Methodologies'!$D$4="A",'Flight Methodologies'!$E$9,
IF('Flight Methodologies'!$D$4="B",'Flight Methodologies'!$E$17,
IF('Flight Methodologies'!$D$4="C",'Flight Methodologies'!$E$29+'Flight Methodologies'!$E$30,'Flight Methodologies'!$E$39+'Flight Methodologies'!$E$40)))), "")</f>
        <v>2333.5700000000002</v>
      </c>
      <c r="E10" s="101">
        <f>IFERROR(VLOOKUP(B10,'Country and Student Data'!B:E,4,FALSE),"")</f>
        <v>4</v>
      </c>
      <c r="G10" s="85">
        <v>2</v>
      </c>
      <c r="H10" s="66"/>
      <c r="I10" s="86"/>
      <c r="J10" s="86"/>
      <c r="K10" s="86"/>
      <c r="L10" s="86"/>
      <c r="M10" s="86"/>
      <c r="N10" s="86"/>
      <c r="O10" s="86"/>
      <c r="P10" s="86">
        <v>1</v>
      </c>
      <c r="R10" s="104">
        <f>IFERROR(
((I10*$D10*$E10*$G10*'Emission Factors'!$E$6))
+
IF(SUM($O10:$P10)=0,0,
IF('Flight Methodologies'!$D$4="A",(0.5*'Flight Methodologies'!$E$9*$E10*SUM($O10:$P10)*$G10*'Emission Factors'!$E$6),
IF('Flight Methodologies'!$D$4="B",(('Flight Methodologies'!$E$18*'Flight Methodologies'!$E$17*$E10*SUM($O10:$P10)*$G10*'Emission Factors'!$E$6)),
IF('Flight Methodologies'!$D$4="C",(0.5*'Flight Methodologies'!$E$30*$E10*SUM($O10:$P10)*$G10*'Emission Factors'!$E$6),(('Flight Methodologies'!$E$41*'Flight Methodologies'!$E$40*$E10*SUM($O10:$P10)*$G10*'Emission Factors'!$E$6)))
)))
+
IF($N10=0,0,
IF('Flight Methodologies'!$K$4="A",(0.5*'Flight Methodologies'!$K$9*$E10*$N10*$G10*'Emission Factors'!$E$6),(('Flight Methodologies'!$K$18*'Flight Methodologies'!$K$17*$E10*N10*$G10*'Emission Factors'!$E$6)))
),"")</f>
        <v>3.5994240000000004</v>
      </c>
      <c r="S10" s="104">
        <f>IFERROR(((J10*$D10*$E10*$G10*'Emission Factors'!$E$7))
+
IF(SUM($O10:$P10)=0,0,
IF('Flight Methodologies'!$D$4="A",(0.5*'Flight Methodologies'!$E$9*$E10*SUM($O10:$P10)*$G10*'Emission Factors'!$E$7),
IF('Flight Methodologies'!$D$4="B",(('Flight Methodologies'!$E$19*'Flight Methodologies'!$E$17*$E10*SUM($O10:$P10)*$G10*'Emission Factors'!$E$7)),
IF('Flight Methodologies'!$D$4="C",(0.5*'Flight Methodologies'!$E$30*$E10*SUM($O10:$P10)*$G10*'Emission Factors'!$E$7),(('Flight Methodologies'!$E$42*'Flight Methodologies'!$E$40*$E10*SUM($O10:$P10)*$G10*'Emission Factors'!$E$7)))
)))
+
IF($N10=0,0,
IF('Flight Methodologies'!$K$4="A",(0.5*'Flight Methodologies'!$K$9*$E10*$N10*$G10*'Emission Factors'!$E$7),(('Flight Methodologies'!$K$19*'Flight Methodologies'!$K$17*$E10*N10*$G10*'Emission Factors'!$E$7)))
),"")</f>
        <v>0</v>
      </c>
      <c r="T10" s="104">
        <f>IFERROR(((K10*$D10*$E10*$G10*'Emission Factors'!$E$8))
+
IF(SUM($O10:$P10)=0,0,
IF('Flight Methodologies'!$D$4="A",0,
IF('Flight Methodologies'!$D$4="B",(('Flight Methodologies'!$E$20*'Flight Methodologies'!$E$17*$E10*SUM($O10:$P10)*$G10*'Emission Factors'!$E$8)),
IF('Flight Methodologies'!$D$4="C",0,(('Flight Methodologies'!$E$43*'Flight Methodologies'!$E$40*$E10*SUM($O10:$P10)*$G10*'Emission Factors'!$E$8)))
)))
+
IF($N10=0,0,
IF('Flight Methodologies'!$K$4="A",0,(('Flight Methodologies'!$K$20*'Flight Methodologies'!$K$17*$E10*N10*$G10*'Emission Factors'!$E$8)))
),"")</f>
        <v>0</v>
      </c>
      <c r="U10" s="104">
        <f>IFERROR(((L10*$D10*$E10*$G10*'Emission Factors'!$E$9))
+
IF(SUM($O10:$P10)=0,0,
IF('Flight Methodologies'!$D$4="A",0,
IF('Flight Methodologies'!$D$4="B",(('Flight Methodologies'!$E$21*'Flight Methodologies'!$E$17*$E10*SUM($O10:$P10)*$G10*'Emission Factors'!$E$9)),
IF('Flight Methodologies'!$D$4="C",0,(('Flight Methodologies'!$E$44*'Flight Methodologies'!$E$40*$E10*SUM($O10:$P10)*$G10*'Emission Factors'!$E$9)))
)))
+
IF($N10=0,0,
IF('Flight Methodologies'!$K$4="A",0,(('Flight Methodologies'!$K$21*'Flight Methodologies'!$K$17*$E10*N10*$G10*'Emission Factors'!$E$9)))
),"")</f>
        <v>2.2064485240268459</v>
      </c>
      <c r="V10" s="104">
        <f>IF(SUM(I10:P10)=0,"",
IF(SUM($O10:$P10)=0,0,
IF('Flight Methodologies'!$D$4="A",0,
IF('Flight Methodologies'!$D$4="B",(('Flight Methodologies'!$E$22*'Flight Methodologies'!$E$17*$E10*SUM($O10:$P10)*$G10*'Emission Factors'!$E$10)),
IF('Flight Methodologies'!$D$4="C",0,(('Flight Methodologies'!$E$45*'Flight Methodologies'!$E$40*$E10*SUM($O10:$P10)*$G10*'Emission Factors'!$E$10)))
)))
+
IF($N10=0,0,
IF('Flight Methodologies'!$K$4="A",0,(('Flight Methodologies'!$K$22*'Flight Methodologies'!$K$17*$E10*N10*$G10*'Emission Factors'!$E$10)))
))</f>
        <v>3.2100824002663084</v>
      </c>
      <c r="W10" s="104">
        <f>IFERROR(((M10*$D10*$E10*$G10*'Emission Factors'!$E$11))
+
IF(SUM($O10:$P10)=0,0,
IF('Flight Methodologies'!$D$4="A",0,
IF('Flight Methodologies'!$D$4="B",0,
IF('Flight Methodologies'!$D$4="C",0,0)
)))
+
IF($N10=0,0,
IF('Flight Methodologies'!$K$4="A",0,0)
),"")</f>
        <v>0</v>
      </c>
      <c r="X10" s="104">
        <f>IFERROR(IF('Flight Methodologies'!$K$4="A",((($D10-'Flight Methodologies'!$K$9)*$E10*$G10*$N10*'Emission Factors'!$E$12)),((($D10-'Flight Methodologies'!$K$17)*$E10*$G10*$N10*'Emission Factors'!$E$12))
)
+
IF(SUM($O10:$P10)=0,0,
IF('Flight Methodologies'!$D$4="A",0,
IF('Flight Methodologies'!$D$4="B",0,
IF('Flight Methodologies'!$D$4="C",('Flight Methodologies'!$E$29*$E10*SUM($O10:$P10)*$G10*'Emission Factors'!$E$12),('Flight Methodologies'!$E$39*$E10*SUM($O10:$P10)*$G10*'Emission Factors'!$E$12))
))),"")</f>
        <v>1411.8989807999999</v>
      </c>
      <c r="Y10" s="104">
        <f>IFERROR(IF('Flight Methodologies'!$D$4="A",((($D10-'Flight Methodologies'!$E$9)*$E10*$G10*$O10*'Emission Factors'!$E$13)),
IF('Flight Methodologies'!$D$4="B",((($D10-'Flight Methodologies'!$E$17)*$E10*$G10*$O10*'Emission Factors'!$E$13)),
IF('Flight Methodologies'!$D$4="C",((($D10-SUM('Flight Methodologies'!$E$29:$E$30))*$E10*$G10*$O10*'Emission Factors'!$E$13)),((($D10-SUM('Flight Methodologies'!$E$39:$E$40))*$E10*$G10*$O10*'Emission Factors'!$E$13)))))
+
IF(SUM($O10:$P10)=0,0,
IF('Flight Methodologies'!$D$4="A",0,
IF('Flight Methodologies'!$D$4="B",0,
IF('Flight Methodologies'!$D$4="C",0,0)
)))
+
IF($N10=0,0,
IF('Flight Methodologies'!$K$4="A",0,0)
),"")</f>
        <v>0</v>
      </c>
      <c r="Z10" s="104">
        <f>IFERROR(IF('Flight Methodologies'!$D$4="A",((($D10-'Flight Methodologies'!$E$9)*$E10*$G10*$P10*'Emission Factors'!$E$14)),
IF('Flight Methodologies'!$D$4="B",((($D10-'Flight Methodologies'!$E$17)*$E10*$G10*$P10*'Emission Factors'!$E$14)),
IF('Flight Methodologies'!$D$4="C",((($D10-SUM('Flight Methodologies'!$E$29:$E$30))*$E10*$G10*$P10*'Emission Factors'!$E$14)),((($D10-SUM('Flight Methodologies'!$E$39:$E$40))*$E10*$G10*$P10*'Emission Factors'!$E$14)))))
+
IF(SUM($O10:$P10)=0,0,
IF('Flight Methodologies'!$D$4="A",0,
IF('Flight Methodologies'!$D$4="B",0,
IF('Flight Methodologies'!$D$4="C",0,0)
)))
+
IF($N10=0,0,
IF('Flight Methodologies'!$K$4="A",0,0)
),"")</f>
        <v>2686.27664</v>
      </c>
      <c r="AA10" s="169">
        <f t="shared" si="0"/>
        <v>4107.1915757242932</v>
      </c>
      <c r="AC10" s="109">
        <f t="shared" si="1"/>
        <v>4.1071915757242934</v>
      </c>
      <c r="AD10" s="55"/>
      <c r="AE10" s="55"/>
      <c r="AF10" s="55"/>
      <c r="AG10" s="55"/>
      <c r="AH10" s="55"/>
      <c r="AI10" s="55"/>
    </row>
    <row r="11" spans="2:35" x14ac:dyDescent="0.35">
      <c r="B11" s="63" t="s">
        <v>8</v>
      </c>
      <c r="C11" s="63" t="str">
        <f>IFERROR(VLOOKUP(B11,'Country and Student Data'!$B$5:$E$300,2,FALSE),"")</f>
        <v>Oceania</v>
      </c>
      <c r="D11" s="104">
        <f>IFERROR(
VLOOKUP($B11,'Country and Student Data'!$B$5:$D$300,3,FALSE)
+
IF(OR(C11="Home",C11="UK"),0,
IF('Flight Methodologies'!$D$4="A",'Flight Methodologies'!$E$9,
IF('Flight Methodologies'!$D$4="B",'Flight Methodologies'!$E$17,
IF('Flight Methodologies'!$D$4="C",'Flight Methodologies'!$E$29+'Flight Methodologies'!$E$30,'Flight Methodologies'!$E$39+'Flight Methodologies'!$E$40)))), "")</f>
        <v>16446.230000000003</v>
      </c>
      <c r="E11" s="101">
        <f>IFERROR(VLOOKUP(B11,'Country and Student Data'!B:E,4,FALSE),"")</f>
        <v>0</v>
      </c>
      <c r="G11" s="85">
        <v>2</v>
      </c>
      <c r="H11" s="66"/>
      <c r="I11" s="86"/>
      <c r="J11" s="86"/>
      <c r="K11" s="86"/>
      <c r="L11" s="86"/>
      <c r="M11" s="86"/>
      <c r="N11" s="86"/>
      <c r="O11" s="86"/>
      <c r="P11" s="86">
        <v>1</v>
      </c>
      <c r="R11" s="104">
        <f>IFERROR(
((I11*$D11*$E11*$G11*'Emission Factors'!$E$6))
+
IF(SUM($O11:$P11)=0,0,
IF('Flight Methodologies'!$D$4="A",(0.5*'Flight Methodologies'!$E$9*$E11*SUM($O11:$P11)*$G11*'Emission Factors'!$E$6),
IF('Flight Methodologies'!$D$4="B",(('Flight Methodologies'!$E$18*'Flight Methodologies'!$E$17*$E11*SUM($O11:$P11)*$G11*'Emission Factors'!$E$6)),
IF('Flight Methodologies'!$D$4="C",(0.5*'Flight Methodologies'!$E$30*$E11*SUM($O11:$P11)*$G11*'Emission Factors'!$E$6),(('Flight Methodologies'!$E$41*'Flight Methodologies'!$E$40*$E11*SUM($O11:$P11)*$G11*'Emission Factors'!$E$6)))
)))
+
IF($N11=0,0,
IF('Flight Methodologies'!$K$4="A",(0.5*'Flight Methodologies'!$K$9*$E11*$N11*$G11*'Emission Factors'!$E$6),(('Flight Methodologies'!$K$18*'Flight Methodologies'!$K$17*$E11*N11*$G11*'Emission Factors'!$E$6)))
),"")</f>
        <v>0</v>
      </c>
      <c r="S11" s="104">
        <f>IFERROR(((J11*$D11*$E11*$G11*'Emission Factors'!$E$7))
+
IF(SUM($O11:$P11)=0,0,
IF('Flight Methodologies'!$D$4="A",(0.5*'Flight Methodologies'!$E$9*$E11*SUM($O11:$P11)*$G11*'Emission Factors'!$E$7),
IF('Flight Methodologies'!$D$4="B",(('Flight Methodologies'!$E$19*'Flight Methodologies'!$E$17*$E11*SUM($O11:$P11)*$G11*'Emission Factors'!$E$7)),
IF('Flight Methodologies'!$D$4="C",(0.5*'Flight Methodologies'!$E$30*$E11*SUM($O11:$P11)*$G11*'Emission Factors'!$E$7),(('Flight Methodologies'!$E$42*'Flight Methodologies'!$E$40*$E11*SUM($O11:$P11)*$G11*'Emission Factors'!$E$7)))
)))
+
IF($N11=0,0,
IF('Flight Methodologies'!$K$4="A",(0.5*'Flight Methodologies'!$K$9*$E11*$N11*$G11*'Emission Factors'!$E$7),(('Flight Methodologies'!$K$19*'Flight Methodologies'!$K$17*$E11*N11*$G11*'Emission Factors'!$E$7)))
),"")</f>
        <v>0</v>
      </c>
      <c r="T11" s="104">
        <f>IFERROR(((K11*$D11*$E11*$G11*'Emission Factors'!$E$8))
+
IF(SUM($O11:$P11)=0,0,
IF('Flight Methodologies'!$D$4="A",0,
IF('Flight Methodologies'!$D$4="B",(('Flight Methodologies'!$E$20*'Flight Methodologies'!$E$17*$E11*SUM($O11:$P11)*$G11*'Emission Factors'!$E$8)),
IF('Flight Methodologies'!$D$4="C",0,(('Flight Methodologies'!$E$43*'Flight Methodologies'!$E$40*$E11*SUM($O11:$P11)*$G11*'Emission Factors'!$E$8)))
)))
+
IF($N11=0,0,
IF('Flight Methodologies'!$K$4="A",0,(('Flight Methodologies'!$K$20*'Flight Methodologies'!$K$17*$E11*N11*$G11*'Emission Factors'!$E$8)))
),"")</f>
        <v>0</v>
      </c>
      <c r="U11" s="104">
        <f>IFERROR(((L11*$D11*$E11*$G11*'Emission Factors'!$E$9))
+
IF(SUM($O11:$P11)=0,0,
IF('Flight Methodologies'!$D$4="A",0,
IF('Flight Methodologies'!$D$4="B",(('Flight Methodologies'!$E$21*'Flight Methodologies'!$E$17*$E11*SUM($O11:$P11)*$G11*'Emission Factors'!$E$9)),
IF('Flight Methodologies'!$D$4="C",0,(('Flight Methodologies'!$E$44*'Flight Methodologies'!$E$40*$E11*SUM($O11:$P11)*$G11*'Emission Factors'!$E$9)))
)))
+
IF($N11=0,0,
IF('Flight Methodologies'!$K$4="A",0,(('Flight Methodologies'!$K$21*'Flight Methodologies'!$K$17*$E11*N11*$G11*'Emission Factors'!$E$9)))
),"")</f>
        <v>0</v>
      </c>
      <c r="V11" s="104">
        <f>IF(SUM(I11:P11)=0,"",
IF(SUM($O11:$P11)=0,0,
IF('Flight Methodologies'!$D$4="A",0,
IF('Flight Methodologies'!$D$4="B",(('Flight Methodologies'!$E$22*'Flight Methodologies'!$E$17*$E11*SUM($O11:$P11)*$G11*'Emission Factors'!$E$10)),
IF('Flight Methodologies'!$D$4="C",0,(('Flight Methodologies'!$E$45*'Flight Methodologies'!$E$40*$E11*SUM($O11:$P11)*$G11*'Emission Factors'!$E$10)))
)))
+
IF($N11=0,0,
IF('Flight Methodologies'!$K$4="A",0,(('Flight Methodologies'!$K$22*'Flight Methodologies'!$K$17*$E11*N11*$G11*'Emission Factors'!$E$10)))
))</f>
        <v>0</v>
      </c>
      <c r="W11" s="104">
        <f>IFERROR(((M11*$D11*$E11*$G11*'Emission Factors'!$E$11))
+
IF(SUM($O11:$P11)=0,0,
IF('Flight Methodologies'!$D$4="A",0,
IF('Flight Methodologies'!$D$4="B",0,
IF('Flight Methodologies'!$D$4="C",0,0)
)))
+
IF($N11=0,0,
IF('Flight Methodologies'!$K$4="A",0,0)
),"")</f>
        <v>0</v>
      </c>
      <c r="X11" s="104">
        <f>IFERROR(IF('Flight Methodologies'!$K$4="A",((($D11-'Flight Methodologies'!$K$9)*$E11*$G11*$N11*'Emission Factors'!$E$12)),((($D11-'Flight Methodologies'!$K$17)*$E11*$G11*$N11*'Emission Factors'!$E$12))
)
+
IF(SUM($O11:$P11)=0,0,
IF('Flight Methodologies'!$D$4="A",0,
IF('Flight Methodologies'!$D$4="B",0,
IF('Flight Methodologies'!$D$4="C",('Flight Methodologies'!$E$29*$E11*SUM($O11:$P11)*$G11*'Emission Factors'!$E$12),('Flight Methodologies'!$E$39*$E11*SUM($O11:$P11)*$G11*'Emission Factors'!$E$12))
))),"")</f>
        <v>0</v>
      </c>
      <c r="Y11" s="104">
        <f>IFERROR(IF('Flight Methodologies'!$D$4="A",((($D11-'Flight Methodologies'!$E$9)*$E11*$G11*$O11*'Emission Factors'!$E$13)),
IF('Flight Methodologies'!$D$4="B",((($D11-'Flight Methodologies'!$E$17)*$E11*$G11*$O11*'Emission Factors'!$E$13)),
IF('Flight Methodologies'!$D$4="C",((($D11-SUM('Flight Methodologies'!$E$29:$E$30))*$E11*$G11*$O11*'Emission Factors'!$E$13)),((($D11-SUM('Flight Methodologies'!$E$39:$E$40))*$E11*$G11*$O11*'Emission Factors'!$E$13)))))
+
IF(SUM($O11:$P11)=0,0,
IF('Flight Methodologies'!$D$4="A",0,
IF('Flight Methodologies'!$D$4="B",0,
IF('Flight Methodologies'!$D$4="C",0,0)
)))
+
IF($N11=0,0,
IF('Flight Methodologies'!$K$4="A",0,0)
),"")</f>
        <v>0</v>
      </c>
      <c r="Z11" s="104">
        <f>IFERROR(IF('Flight Methodologies'!$D$4="A",((($D11-'Flight Methodologies'!$E$9)*$E11*$G11*$P11*'Emission Factors'!$E$14)),
IF('Flight Methodologies'!$D$4="B",((($D11-'Flight Methodologies'!$E$17)*$E11*$G11*$P11*'Emission Factors'!$E$14)),
IF('Flight Methodologies'!$D$4="C",((($D11-SUM('Flight Methodologies'!$E$29:$E$30))*$E11*$G11*$P11*'Emission Factors'!$E$14)),((($D11-SUM('Flight Methodologies'!$E$39:$E$40))*$E11*$G11*$P11*'Emission Factors'!$E$14)))))
+
IF(SUM($O11:$P11)=0,0,
IF('Flight Methodologies'!$D$4="A",0,
IF('Flight Methodologies'!$D$4="B",0,
IF('Flight Methodologies'!$D$4="C",0,0)
)))
+
IF($N11=0,0,
IF('Flight Methodologies'!$K$4="A",0,0)
),"")</f>
        <v>0</v>
      </c>
      <c r="AA11" s="169">
        <f t="shared" si="0"/>
        <v>0</v>
      </c>
      <c r="AC11" s="109">
        <f t="shared" si="1"/>
        <v>0</v>
      </c>
    </row>
    <row r="12" spans="2:35" x14ac:dyDescent="0.35">
      <c r="B12" s="63" t="s">
        <v>9</v>
      </c>
      <c r="C12" s="63" t="str">
        <f>IFERROR(VLOOKUP(B12,'Country and Student Data'!$B$5:$E$300,2,FALSE),"")</f>
        <v>Europe</v>
      </c>
      <c r="D12" s="104">
        <f>IFERROR(
VLOOKUP($B12,'Country and Student Data'!$B$5:$D$300,3,FALSE)
+
IF(OR(C12="Home",C12="UK"),0,
IF('Flight Methodologies'!$D$4="A",'Flight Methodologies'!$E$9,
IF('Flight Methodologies'!$D$4="B",'Flight Methodologies'!$E$17,
IF('Flight Methodologies'!$D$4="C",'Flight Methodologies'!$E$29+'Flight Methodologies'!$E$30,'Flight Methodologies'!$E$39+'Flight Methodologies'!$E$40)))), "")</f>
        <v>1610.5700000000002</v>
      </c>
      <c r="E12" s="101">
        <f>IFERROR(VLOOKUP(B12,'Country and Student Data'!B:E,4,FALSE),"")</f>
        <v>0</v>
      </c>
      <c r="G12" s="85">
        <v>2</v>
      </c>
      <c r="H12" s="66"/>
      <c r="I12" s="86"/>
      <c r="J12" s="86"/>
      <c r="K12" s="86"/>
      <c r="L12" s="86"/>
      <c r="M12" s="86"/>
      <c r="N12" s="86"/>
      <c r="O12" s="86">
        <v>1</v>
      </c>
      <c r="P12" s="86"/>
      <c r="R12" s="104">
        <f>IFERROR(
((I12*$D12*$E12*$G12*'Emission Factors'!$E$6))
+
IF(SUM($O12:$P12)=0,0,
IF('Flight Methodologies'!$D$4="A",(0.5*'Flight Methodologies'!$E$9*$E12*SUM($O12:$P12)*$G12*'Emission Factors'!$E$6),
IF('Flight Methodologies'!$D$4="B",(('Flight Methodologies'!$E$18*'Flight Methodologies'!$E$17*$E12*SUM($O12:$P12)*$G12*'Emission Factors'!$E$6)),
IF('Flight Methodologies'!$D$4="C",(0.5*'Flight Methodologies'!$E$30*$E12*SUM($O12:$P12)*$G12*'Emission Factors'!$E$6),(('Flight Methodologies'!$E$41*'Flight Methodologies'!$E$40*$E12*SUM($O12:$P12)*$G12*'Emission Factors'!$E$6)))
)))
+
IF($N12=0,0,
IF('Flight Methodologies'!$K$4="A",(0.5*'Flight Methodologies'!$K$9*$E12*$N12*$G12*'Emission Factors'!$E$6),(('Flight Methodologies'!$K$18*'Flight Methodologies'!$K$17*$E12*N12*$G12*'Emission Factors'!$E$6)))
),"")</f>
        <v>0</v>
      </c>
      <c r="S12" s="104">
        <f>IFERROR(((J12*$D12*$E12*$G12*'Emission Factors'!$E$7))
+
IF(SUM($O12:$P12)=0,0,
IF('Flight Methodologies'!$D$4="A",(0.5*'Flight Methodologies'!$E$9*$E12*SUM($O12:$P12)*$G12*'Emission Factors'!$E$7),
IF('Flight Methodologies'!$D$4="B",(('Flight Methodologies'!$E$19*'Flight Methodologies'!$E$17*$E12*SUM($O12:$P12)*$G12*'Emission Factors'!$E$7)),
IF('Flight Methodologies'!$D$4="C",(0.5*'Flight Methodologies'!$E$30*$E12*SUM($O12:$P12)*$G12*'Emission Factors'!$E$7),(('Flight Methodologies'!$E$42*'Flight Methodologies'!$E$40*$E12*SUM($O12:$P12)*$G12*'Emission Factors'!$E$7)))
)))
+
IF($N12=0,0,
IF('Flight Methodologies'!$K$4="A",(0.5*'Flight Methodologies'!$K$9*$E12*$N12*$G12*'Emission Factors'!$E$7),(('Flight Methodologies'!$K$19*'Flight Methodologies'!$K$17*$E12*N12*$G12*'Emission Factors'!$E$7)))
),"")</f>
        <v>0</v>
      </c>
      <c r="T12" s="104">
        <f>IFERROR(((K12*$D12*$E12*$G12*'Emission Factors'!$E$8))
+
IF(SUM($O12:$P12)=0,0,
IF('Flight Methodologies'!$D$4="A",0,
IF('Flight Methodologies'!$D$4="B",(('Flight Methodologies'!$E$20*'Flight Methodologies'!$E$17*$E12*SUM($O12:$P12)*$G12*'Emission Factors'!$E$8)),
IF('Flight Methodologies'!$D$4="C",0,(('Flight Methodologies'!$E$43*'Flight Methodologies'!$E$40*$E12*SUM($O12:$P12)*$G12*'Emission Factors'!$E$8)))
)))
+
IF($N12=0,0,
IF('Flight Methodologies'!$K$4="A",0,(('Flight Methodologies'!$K$20*'Flight Methodologies'!$K$17*$E12*N12*$G12*'Emission Factors'!$E$8)))
),"")</f>
        <v>0</v>
      </c>
      <c r="U12" s="104">
        <f>IFERROR(((L12*$D12*$E12*$G12*'Emission Factors'!$E$9))
+
IF(SUM($O12:$P12)=0,0,
IF('Flight Methodologies'!$D$4="A",0,
IF('Flight Methodologies'!$D$4="B",(('Flight Methodologies'!$E$21*'Flight Methodologies'!$E$17*$E12*SUM($O12:$P12)*$G12*'Emission Factors'!$E$9)),
IF('Flight Methodologies'!$D$4="C",0,(('Flight Methodologies'!$E$44*'Flight Methodologies'!$E$40*$E12*SUM($O12:$P12)*$G12*'Emission Factors'!$E$9)))
)))
+
IF($N12=0,0,
IF('Flight Methodologies'!$K$4="A",0,(('Flight Methodologies'!$K$21*'Flight Methodologies'!$K$17*$E12*N12*$G12*'Emission Factors'!$E$9)))
),"")</f>
        <v>0</v>
      </c>
      <c r="V12" s="104">
        <f>IF(SUM(I12:P12)=0,"",
IF(SUM($O12:$P12)=0,0,
IF('Flight Methodologies'!$D$4="A",0,
IF('Flight Methodologies'!$D$4="B",(('Flight Methodologies'!$E$22*'Flight Methodologies'!$E$17*$E12*SUM($O12:$P12)*$G12*'Emission Factors'!$E$10)),
IF('Flight Methodologies'!$D$4="C",0,(('Flight Methodologies'!$E$45*'Flight Methodologies'!$E$40*$E12*SUM($O12:$P12)*$G12*'Emission Factors'!$E$10)))
)))
+
IF($N12=0,0,
IF('Flight Methodologies'!$K$4="A",0,(('Flight Methodologies'!$K$22*'Flight Methodologies'!$K$17*$E12*N12*$G12*'Emission Factors'!$E$10)))
))</f>
        <v>0</v>
      </c>
      <c r="W12" s="104">
        <f>IFERROR(((M12*$D12*$E12*$G12*'Emission Factors'!$E$11))
+
IF(SUM($O12:$P12)=0,0,
IF('Flight Methodologies'!$D$4="A",0,
IF('Flight Methodologies'!$D$4="B",0,
IF('Flight Methodologies'!$D$4="C",0,0)
)))
+
IF($N12=0,0,
IF('Flight Methodologies'!$K$4="A",0,0)
),"")</f>
        <v>0</v>
      </c>
      <c r="X12" s="104">
        <f>IFERROR(IF('Flight Methodologies'!$K$4="A",((($D12-'Flight Methodologies'!$K$9)*$E12*$G12*$N12*'Emission Factors'!$E$12)),((($D12-'Flight Methodologies'!$K$17)*$E12*$G12*$N12*'Emission Factors'!$E$12))
)
+
IF(SUM($O12:$P12)=0,0,
IF('Flight Methodologies'!$D$4="A",0,
IF('Flight Methodologies'!$D$4="B",0,
IF('Flight Methodologies'!$D$4="C",('Flight Methodologies'!$E$29*$E12*SUM($O12:$P12)*$G12*'Emission Factors'!$E$12),('Flight Methodologies'!$E$39*$E12*SUM($O12:$P12)*$G12*'Emission Factors'!$E$12))
))),"")</f>
        <v>0</v>
      </c>
      <c r="Y12" s="104">
        <f>IFERROR(IF('Flight Methodologies'!$D$4="A",((($D12-'Flight Methodologies'!$E$9)*$E12*$G12*$O12*'Emission Factors'!$E$13)),
IF('Flight Methodologies'!$D$4="B",((($D12-'Flight Methodologies'!$E$17)*$E12*$G12*$O12*'Emission Factors'!$E$13)),
IF('Flight Methodologies'!$D$4="C",((($D12-SUM('Flight Methodologies'!$E$29:$E$30))*$E12*$G12*$O12*'Emission Factors'!$E$13)),((($D12-SUM('Flight Methodologies'!$E$39:$E$40))*$E12*$G12*$O12*'Emission Factors'!$E$13)))))
+
IF(SUM($O12:$P12)=0,0,
IF('Flight Methodologies'!$D$4="A",0,
IF('Flight Methodologies'!$D$4="B",0,
IF('Flight Methodologies'!$D$4="C",0,0)
)))
+
IF($N12=0,0,
IF('Flight Methodologies'!$K$4="A",0,0)
),"")</f>
        <v>0</v>
      </c>
      <c r="Z12" s="104">
        <f>IFERROR(IF('Flight Methodologies'!$D$4="A",((($D12-'Flight Methodologies'!$E$9)*$E12*$G12*$P12*'Emission Factors'!$E$14)),
IF('Flight Methodologies'!$D$4="B",((($D12-'Flight Methodologies'!$E$17)*$E12*$G12*$P12*'Emission Factors'!$E$14)),
IF('Flight Methodologies'!$D$4="C",((($D12-SUM('Flight Methodologies'!$E$29:$E$30))*$E12*$G12*$P12*'Emission Factors'!$E$14)),((($D12-SUM('Flight Methodologies'!$E$39:$E$40))*$E12*$G12*$P12*'Emission Factors'!$E$14)))))
+
IF(SUM($O12:$P12)=0,0,
IF('Flight Methodologies'!$D$4="A",0,
IF('Flight Methodologies'!$D$4="B",0,
IF('Flight Methodologies'!$D$4="C",0,0)
)))
+
IF($N12=0,0,
IF('Flight Methodologies'!$K$4="A",0,0)
),"")</f>
        <v>0</v>
      </c>
      <c r="AA12" s="169">
        <f t="shared" si="0"/>
        <v>0</v>
      </c>
      <c r="AC12" s="109">
        <f t="shared" si="1"/>
        <v>0</v>
      </c>
    </row>
    <row r="13" spans="2:35" x14ac:dyDescent="0.35">
      <c r="B13" s="63" t="s">
        <v>10</v>
      </c>
      <c r="C13" s="63" t="str">
        <f>IFERROR(VLOOKUP(B13,'Country and Student Data'!$B$5:$E$300,2,FALSE),"")</f>
        <v>Africa</v>
      </c>
      <c r="D13" s="104">
        <f>IFERROR(
VLOOKUP($B13,'Country and Student Data'!$B$5:$D$300,3,FALSE)
+
IF(OR(C13="Home",C13="UK"),0,
IF('Flight Methodologies'!$D$4="A",'Flight Methodologies'!$E$9,
IF('Flight Methodologies'!$D$4="B",'Flight Methodologies'!$E$17,
IF('Flight Methodologies'!$D$4="C",'Flight Methodologies'!$E$29+'Flight Methodologies'!$E$30,'Flight Methodologies'!$E$39+'Flight Methodologies'!$E$40)))), "")</f>
        <v>7483.82</v>
      </c>
      <c r="E13" s="101">
        <f>IFERROR(VLOOKUP(B13,'Country and Student Data'!B:E,4,FALSE),"")</f>
        <v>5</v>
      </c>
      <c r="G13" s="85">
        <v>2</v>
      </c>
      <c r="H13" s="66"/>
      <c r="I13" s="86"/>
      <c r="J13" s="86"/>
      <c r="K13" s="86"/>
      <c r="L13" s="86"/>
      <c r="M13" s="86"/>
      <c r="N13" s="86"/>
      <c r="O13" s="86"/>
      <c r="P13" s="86">
        <v>1</v>
      </c>
      <c r="R13" s="104">
        <f>IFERROR(
((I13*$D13*$E13*$G13*'Emission Factors'!$E$6))
+
IF(SUM($O13:$P13)=0,0,
IF('Flight Methodologies'!$D$4="A",(0.5*'Flight Methodologies'!$E$9*$E13*SUM($O13:$P13)*$G13*'Emission Factors'!$E$6),
IF('Flight Methodologies'!$D$4="B",(('Flight Methodologies'!$E$18*'Flight Methodologies'!$E$17*$E13*SUM($O13:$P13)*$G13*'Emission Factors'!$E$6)),
IF('Flight Methodologies'!$D$4="C",(0.5*'Flight Methodologies'!$E$30*$E13*SUM($O13:$P13)*$G13*'Emission Factors'!$E$6),(('Flight Methodologies'!$E$41*'Flight Methodologies'!$E$40*$E13*SUM($O13:$P13)*$G13*'Emission Factors'!$E$6)))
)))
+
IF($N13=0,0,
IF('Flight Methodologies'!$K$4="A",(0.5*'Flight Methodologies'!$K$9*$E13*$N13*$G13*'Emission Factors'!$E$6),(('Flight Methodologies'!$K$18*'Flight Methodologies'!$K$17*$E13*N13*$G13*'Emission Factors'!$E$6)))
),"")</f>
        <v>4.4992800000000006</v>
      </c>
      <c r="S13" s="104">
        <f>IFERROR(((J13*$D13*$E13*$G13*'Emission Factors'!$E$7))
+
IF(SUM($O13:$P13)=0,0,
IF('Flight Methodologies'!$D$4="A",(0.5*'Flight Methodologies'!$E$9*$E13*SUM($O13:$P13)*$G13*'Emission Factors'!$E$7),
IF('Flight Methodologies'!$D$4="B",(('Flight Methodologies'!$E$19*'Flight Methodologies'!$E$17*$E13*SUM($O13:$P13)*$G13*'Emission Factors'!$E$7)),
IF('Flight Methodologies'!$D$4="C",(0.5*'Flight Methodologies'!$E$30*$E13*SUM($O13:$P13)*$G13*'Emission Factors'!$E$7),(('Flight Methodologies'!$E$42*'Flight Methodologies'!$E$40*$E13*SUM($O13:$P13)*$G13*'Emission Factors'!$E$7)))
)))
+
IF($N13=0,0,
IF('Flight Methodologies'!$K$4="A",(0.5*'Flight Methodologies'!$K$9*$E13*$N13*$G13*'Emission Factors'!$E$7),(('Flight Methodologies'!$K$19*'Flight Methodologies'!$K$17*$E13*N13*$G13*'Emission Factors'!$E$7)))
),"")</f>
        <v>0</v>
      </c>
      <c r="T13" s="104">
        <f>IFERROR(((K13*$D13*$E13*$G13*'Emission Factors'!$E$8))
+
IF(SUM($O13:$P13)=0,0,
IF('Flight Methodologies'!$D$4="A",0,
IF('Flight Methodologies'!$D$4="B",(('Flight Methodologies'!$E$20*'Flight Methodologies'!$E$17*$E13*SUM($O13:$P13)*$G13*'Emission Factors'!$E$8)),
IF('Flight Methodologies'!$D$4="C",0,(('Flight Methodologies'!$E$43*'Flight Methodologies'!$E$40*$E13*SUM($O13:$P13)*$G13*'Emission Factors'!$E$8)))
)))
+
IF($N13=0,0,
IF('Flight Methodologies'!$K$4="A",0,(('Flight Methodologies'!$K$20*'Flight Methodologies'!$K$17*$E13*N13*$G13*'Emission Factors'!$E$8)))
),"")</f>
        <v>0</v>
      </c>
      <c r="U13" s="104">
        <f>IFERROR(((L13*$D13*$E13*$G13*'Emission Factors'!$E$9))
+
IF(SUM($O13:$P13)=0,0,
IF('Flight Methodologies'!$D$4="A",0,
IF('Flight Methodologies'!$D$4="B",(('Flight Methodologies'!$E$21*'Flight Methodologies'!$E$17*$E13*SUM($O13:$P13)*$G13*'Emission Factors'!$E$9)),
IF('Flight Methodologies'!$D$4="C",0,(('Flight Methodologies'!$E$44*'Flight Methodologies'!$E$40*$E13*SUM($O13:$P13)*$G13*'Emission Factors'!$E$9)))
)))
+
IF($N13=0,0,
IF('Flight Methodologies'!$K$4="A",0,(('Flight Methodologies'!$K$21*'Flight Methodologies'!$K$17*$E13*N13*$G13*'Emission Factors'!$E$9)))
),"")</f>
        <v>2.7580606550335571</v>
      </c>
      <c r="V13" s="104">
        <f>IF(SUM(I13:P13)=0,"",
IF(SUM($O13:$P13)=0,0,
IF('Flight Methodologies'!$D$4="A",0,
IF('Flight Methodologies'!$D$4="B",(('Flight Methodologies'!$E$22*'Flight Methodologies'!$E$17*$E13*SUM($O13:$P13)*$G13*'Emission Factors'!$E$10)),
IF('Flight Methodologies'!$D$4="C",0,(('Flight Methodologies'!$E$45*'Flight Methodologies'!$E$40*$E13*SUM($O13:$P13)*$G13*'Emission Factors'!$E$10)))
)))
+
IF($N13=0,0,
IF('Flight Methodologies'!$K$4="A",0,(('Flight Methodologies'!$K$22*'Flight Methodologies'!$K$17*$E13*N13*$G13*'Emission Factors'!$E$10)))
))</f>
        <v>4.0126030003328852</v>
      </c>
      <c r="W13" s="104">
        <f>IFERROR(((M13*$D13*$E13*$G13*'Emission Factors'!$E$11))
+
IF(SUM($O13:$P13)=0,0,
IF('Flight Methodologies'!$D$4="A",0,
IF('Flight Methodologies'!$D$4="B",0,
IF('Flight Methodologies'!$D$4="C",0,0)
)))
+
IF($N13=0,0,
IF('Flight Methodologies'!$K$4="A",0,0)
),"")</f>
        <v>0</v>
      </c>
      <c r="X13" s="104">
        <f>IFERROR(IF('Flight Methodologies'!$K$4="A",((($D13-'Flight Methodologies'!$K$9)*$E13*$G13*$N13*'Emission Factors'!$E$12)),((($D13-'Flight Methodologies'!$K$17)*$E13*$G13*$N13*'Emission Factors'!$E$12))
)
+
IF(SUM($O13:$P13)=0,0,
IF('Flight Methodologies'!$D$4="A",0,
IF('Flight Methodologies'!$D$4="B",0,
IF('Flight Methodologies'!$D$4="C",('Flight Methodologies'!$E$29*$E13*SUM($O13:$P13)*$G13*'Emission Factors'!$E$12),('Flight Methodologies'!$E$39*$E13*SUM($O13:$P13)*$G13*'Emission Factors'!$E$12))
))),"")</f>
        <v>1764.873726</v>
      </c>
      <c r="Y13" s="104">
        <f>IFERROR(IF('Flight Methodologies'!$D$4="A",((($D13-'Flight Methodologies'!$E$9)*$E13*$G13*$O13*'Emission Factors'!$E$13)),
IF('Flight Methodologies'!$D$4="B",((($D13-'Flight Methodologies'!$E$17)*$E13*$G13*$O13*'Emission Factors'!$E$13)),
IF('Flight Methodologies'!$D$4="C",((($D13-SUM('Flight Methodologies'!$E$29:$E$30))*$E13*$G13*$O13*'Emission Factors'!$E$13)),((($D13-SUM('Flight Methodologies'!$E$39:$E$40))*$E13*$G13*$O13*'Emission Factors'!$E$13)))))
+
IF(SUM($O13:$P13)=0,0,
IF('Flight Methodologies'!$D$4="A",0,
IF('Flight Methodologies'!$D$4="B",0,
IF('Flight Methodologies'!$D$4="C",0,0)
)))
+
IF($N13=0,0,
IF('Flight Methodologies'!$K$4="A",0,0)
),"")</f>
        <v>0</v>
      </c>
      <c r="Z13" s="104">
        <f>IFERROR(IF('Flight Methodologies'!$D$4="A",((($D13-'Flight Methodologies'!$E$9)*$E13*$G13*$P13*'Emission Factors'!$E$14)),
IF('Flight Methodologies'!$D$4="B",((($D13-'Flight Methodologies'!$E$17)*$E13*$G13*$P13*'Emission Factors'!$E$14)),
IF('Flight Methodologies'!$D$4="C",((($D13-SUM('Flight Methodologies'!$E$29:$E$30))*$E13*$G13*$P13*'Emission Factors'!$E$14)),((($D13-SUM('Flight Methodologies'!$E$39:$E$40))*$E13*$G13*$P13*'Emission Factors'!$E$14)))))
+
IF(SUM($O13:$P13)=0,0,
IF('Flight Methodologies'!$D$4="A",0,
IF('Flight Methodologies'!$D$4="B",0,
IF('Flight Methodologies'!$D$4="C",0,0)
)))
+
IF($N13=0,0,
IF('Flight Methodologies'!$K$4="A",0,0)
),"")</f>
        <v>13664.011075</v>
      </c>
      <c r="AA13" s="169">
        <f t="shared" si="0"/>
        <v>15440.154744655367</v>
      </c>
      <c r="AC13" s="109">
        <f t="shared" si="1"/>
        <v>15.440154744655366</v>
      </c>
    </row>
    <row r="14" spans="2:35" ht="31" x14ac:dyDescent="0.35">
      <c r="B14" s="63" t="s">
        <v>424</v>
      </c>
      <c r="C14" s="63" t="str">
        <f>IFERROR(VLOOKUP(B14,'Country and Student Data'!$B$5:$E$300,2,FALSE),"")</f>
        <v>North America</v>
      </c>
      <c r="D14" s="104">
        <f>IFERROR(
VLOOKUP($B14,'Country and Student Data'!$B$5:$D$300,3,FALSE)
+
IF(OR(C14="Home",C14="UK"),0,
IF('Flight Methodologies'!$D$4="A",'Flight Methodologies'!$E$9,
IF('Flight Methodologies'!$D$4="B",'Flight Methodologies'!$E$17,
IF('Flight Methodologies'!$D$4="C",'Flight Methodologies'!$E$29+'Flight Methodologies'!$E$30,'Flight Methodologies'!$E$39+'Flight Methodologies'!$E$40)))), "")</f>
        <v>7225.79</v>
      </c>
      <c r="E14" s="101">
        <f>IFERROR(VLOOKUP(B14,'Country and Student Data'!B:E,4,FALSE),"")</f>
        <v>0</v>
      </c>
      <c r="G14" s="85">
        <v>2</v>
      </c>
      <c r="H14" s="66"/>
      <c r="I14" s="86"/>
      <c r="J14" s="86"/>
      <c r="K14" s="86"/>
      <c r="L14" s="86"/>
      <c r="M14" s="86"/>
      <c r="N14" s="86"/>
      <c r="O14" s="86"/>
      <c r="P14" s="86">
        <v>1</v>
      </c>
      <c r="R14" s="104">
        <f>IFERROR(
((I14*$D14*$E14*$G14*'Emission Factors'!$E$6))
+
IF(SUM($O14:$P14)=0,0,
IF('Flight Methodologies'!$D$4="A",(0.5*'Flight Methodologies'!$E$9*$E14*SUM($O14:$P14)*$G14*'Emission Factors'!$E$6),
IF('Flight Methodologies'!$D$4="B",(('Flight Methodologies'!$E$18*'Flight Methodologies'!$E$17*$E14*SUM($O14:$P14)*$G14*'Emission Factors'!$E$6)),
IF('Flight Methodologies'!$D$4="C",(0.5*'Flight Methodologies'!$E$30*$E14*SUM($O14:$P14)*$G14*'Emission Factors'!$E$6),(('Flight Methodologies'!$E$41*'Flight Methodologies'!$E$40*$E14*SUM($O14:$P14)*$G14*'Emission Factors'!$E$6)))
)))
+
IF($N14=0,0,
IF('Flight Methodologies'!$K$4="A",(0.5*'Flight Methodologies'!$K$9*$E14*$N14*$G14*'Emission Factors'!$E$6),(('Flight Methodologies'!$K$18*'Flight Methodologies'!$K$17*$E14*N14*$G14*'Emission Factors'!$E$6)))
),"")</f>
        <v>0</v>
      </c>
      <c r="S14" s="104">
        <f>IFERROR(((J14*$D14*$E14*$G14*'Emission Factors'!$E$7))
+
IF(SUM($O14:$P14)=0,0,
IF('Flight Methodologies'!$D$4="A",(0.5*'Flight Methodologies'!$E$9*$E14*SUM($O14:$P14)*$G14*'Emission Factors'!$E$7),
IF('Flight Methodologies'!$D$4="B",(('Flight Methodologies'!$E$19*'Flight Methodologies'!$E$17*$E14*SUM($O14:$P14)*$G14*'Emission Factors'!$E$7)),
IF('Flight Methodologies'!$D$4="C",(0.5*'Flight Methodologies'!$E$30*$E14*SUM($O14:$P14)*$G14*'Emission Factors'!$E$7),(('Flight Methodologies'!$E$42*'Flight Methodologies'!$E$40*$E14*SUM($O14:$P14)*$G14*'Emission Factors'!$E$7)))
)))
+
IF($N14=0,0,
IF('Flight Methodologies'!$K$4="A",(0.5*'Flight Methodologies'!$K$9*$E14*$N14*$G14*'Emission Factors'!$E$7),(('Flight Methodologies'!$K$19*'Flight Methodologies'!$K$17*$E14*N14*$G14*'Emission Factors'!$E$7)))
),"")</f>
        <v>0</v>
      </c>
      <c r="T14" s="104">
        <f>IFERROR(((K14*$D14*$E14*$G14*'Emission Factors'!$E$8))
+
IF(SUM($O14:$P14)=0,0,
IF('Flight Methodologies'!$D$4="A",0,
IF('Flight Methodologies'!$D$4="B",(('Flight Methodologies'!$E$20*'Flight Methodologies'!$E$17*$E14*SUM($O14:$P14)*$G14*'Emission Factors'!$E$8)),
IF('Flight Methodologies'!$D$4="C",0,(('Flight Methodologies'!$E$43*'Flight Methodologies'!$E$40*$E14*SUM($O14:$P14)*$G14*'Emission Factors'!$E$8)))
)))
+
IF($N14=0,0,
IF('Flight Methodologies'!$K$4="A",0,(('Flight Methodologies'!$K$20*'Flight Methodologies'!$K$17*$E14*N14*$G14*'Emission Factors'!$E$8)))
),"")</f>
        <v>0</v>
      </c>
      <c r="U14" s="104">
        <f>IFERROR(((L14*$D14*$E14*$G14*'Emission Factors'!$E$9))
+
IF(SUM($O14:$P14)=0,0,
IF('Flight Methodologies'!$D$4="A",0,
IF('Flight Methodologies'!$D$4="B",(('Flight Methodologies'!$E$21*'Flight Methodologies'!$E$17*$E14*SUM($O14:$P14)*$G14*'Emission Factors'!$E$9)),
IF('Flight Methodologies'!$D$4="C",0,(('Flight Methodologies'!$E$44*'Flight Methodologies'!$E$40*$E14*SUM($O14:$P14)*$G14*'Emission Factors'!$E$9)))
)))
+
IF($N14=0,0,
IF('Flight Methodologies'!$K$4="A",0,(('Flight Methodologies'!$K$21*'Flight Methodologies'!$K$17*$E14*N14*$G14*'Emission Factors'!$E$9)))
),"")</f>
        <v>0</v>
      </c>
      <c r="V14" s="104">
        <f>IF(SUM(I14:P14)=0,"",
IF(SUM($O14:$P14)=0,0,
IF('Flight Methodologies'!$D$4="A",0,
IF('Flight Methodologies'!$D$4="B",(('Flight Methodologies'!$E$22*'Flight Methodologies'!$E$17*$E14*SUM($O14:$P14)*$G14*'Emission Factors'!$E$10)),
IF('Flight Methodologies'!$D$4="C",0,(('Flight Methodologies'!$E$45*'Flight Methodologies'!$E$40*$E14*SUM($O14:$P14)*$G14*'Emission Factors'!$E$10)))
)))
+
IF($N14=0,0,
IF('Flight Methodologies'!$K$4="A",0,(('Flight Methodologies'!$K$22*'Flight Methodologies'!$K$17*$E14*N14*$G14*'Emission Factors'!$E$10)))
))</f>
        <v>0</v>
      </c>
      <c r="W14" s="104">
        <f>IFERROR(((M14*$D14*$E14*$G14*'Emission Factors'!$E$11))
+
IF(SUM($O14:$P14)=0,0,
IF('Flight Methodologies'!$D$4="A",0,
IF('Flight Methodologies'!$D$4="B",0,
IF('Flight Methodologies'!$D$4="C",0,0)
)))
+
IF($N14=0,0,
IF('Flight Methodologies'!$K$4="A",0,0)
),"")</f>
        <v>0</v>
      </c>
      <c r="X14" s="104">
        <f>IFERROR(IF('Flight Methodologies'!$K$4="A",((($D14-'Flight Methodologies'!$K$9)*$E14*$G14*$N14*'Emission Factors'!$E$12)),((($D14-'Flight Methodologies'!$K$17)*$E14*$G14*$N14*'Emission Factors'!$E$12))
)
+
IF(SUM($O14:$P14)=0,0,
IF('Flight Methodologies'!$D$4="A",0,
IF('Flight Methodologies'!$D$4="B",0,
IF('Flight Methodologies'!$D$4="C",('Flight Methodologies'!$E$29*$E14*SUM($O14:$P14)*$G14*'Emission Factors'!$E$12),('Flight Methodologies'!$E$39*$E14*SUM($O14:$P14)*$G14*'Emission Factors'!$E$12))
))),"")</f>
        <v>0</v>
      </c>
      <c r="Y14" s="104">
        <f>IFERROR(IF('Flight Methodologies'!$D$4="A",((($D14-'Flight Methodologies'!$E$9)*$E14*$G14*$O14*'Emission Factors'!$E$13)),
IF('Flight Methodologies'!$D$4="B",((($D14-'Flight Methodologies'!$E$17)*$E14*$G14*$O14*'Emission Factors'!$E$13)),
IF('Flight Methodologies'!$D$4="C",((($D14-SUM('Flight Methodologies'!$E$29:$E$30))*$E14*$G14*$O14*'Emission Factors'!$E$13)),((($D14-SUM('Flight Methodologies'!$E$39:$E$40))*$E14*$G14*$O14*'Emission Factors'!$E$13)))))
+
IF(SUM($O14:$P14)=0,0,
IF('Flight Methodologies'!$D$4="A",0,
IF('Flight Methodologies'!$D$4="B",0,
IF('Flight Methodologies'!$D$4="C",0,0)
)))
+
IF($N14=0,0,
IF('Flight Methodologies'!$K$4="A",0,0)
),"")</f>
        <v>0</v>
      </c>
      <c r="Z14" s="104">
        <f>IFERROR(IF('Flight Methodologies'!$D$4="A",((($D14-'Flight Methodologies'!$E$9)*$E14*$G14*$P14*'Emission Factors'!$E$14)),
IF('Flight Methodologies'!$D$4="B",((($D14-'Flight Methodologies'!$E$17)*$E14*$G14*$P14*'Emission Factors'!$E$14)),
IF('Flight Methodologies'!$D$4="C",((($D14-SUM('Flight Methodologies'!$E$29:$E$30))*$E14*$G14*$P14*'Emission Factors'!$E$14)),((($D14-SUM('Flight Methodologies'!$E$39:$E$40))*$E14*$G14*$P14*'Emission Factors'!$E$14)))))
+
IF(SUM($O14:$P14)=0,0,
IF('Flight Methodologies'!$D$4="A",0,
IF('Flight Methodologies'!$D$4="B",0,
IF('Flight Methodologies'!$D$4="C",0,0)
)))
+
IF($N14=0,0,
IF('Flight Methodologies'!$K$4="A",0,0)
),"")</f>
        <v>0</v>
      </c>
      <c r="AA14" s="169">
        <f t="shared" si="0"/>
        <v>0</v>
      </c>
      <c r="AC14" s="109">
        <f t="shared" si="1"/>
        <v>0</v>
      </c>
    </row>
    <row r="15" spans="2:35" ht="31" x14ac:dyDescent="0.35">
      <c r="B15" s="63" t="s">
        <v>11</v>
      </c>
      <c r="C15" s="63" t="str">
        <f>IFERROR(VLOOKUP(B15,'Country and Student Data'!$B$5:$E$300,2,FALSE),"")</f>
        <v>North America</v>
      </c>
      <c r="D15" s="104">
        <f>IFERROR(
VLOOKUP($B15,'Country and Student Data'!$B$5:$D$300,3,FALSE)
+
IF(OR(C15="Home",C15="UK"),0,
IF('Flight Methodologies'!$D$4="A",'Flight Methodologies'!$E$9,
IF('Flight Methodologies'!$D$4="B",'Flight Methodologies'!$E$17,
IF('Flight Methodologies'!$D$4="C",'Flight Methodologies'!$E$29+'Flight Methodologies'!$E$30,'Flight Methodologies'!$E$39+'Flight Methodologies'!$E$40)))), "")</f>
        <v>7236.75</v>
      </c>
      <c r="E15" s="101">
        <f>IFERROR(VLOOKUP(B15,'Country and Student Data'!B:E,4,FALSE),"")</f>
        <v>2</v>
      </c>
      <c r="G15" s="85">
        <v>2</v>
      </c>
      <c r="H15" s="66"/>
      <c r="I15" s="86"/>
      <c r="J15" s="86"/>
      <c r="K15" s="86"/>
      <c r="L15" s="86"/>
      <c r="M15" s="86"/>
      <c r="N15" s="86"/>
      <c r="O15" s="86"/>
      <c r="P15" s="86">
        <v>1</v>
      </c>
      <c r="R15" s="104">
        <f>IFERROR(
((I15*$D15*$E15*$G15*'Emission Factors'!$E$6))
+
IF(SUM($O15:$P15)=0,0,
IF('Flight Methodologies'!$D$4="A",(0.5*'Flight Methodologies'!$E$9*$E15*SUM($O15:$P15)*$G15*'Emission Factors'!$E$6),
IF('Flight Methodologies'!$D$4="B",(('Flight Methodologies'!$E$18*'Flight Methodologies'!$E$17*$E15*SUM($O15:$P15)*$G15*'Emission Factors'!$E$6)),
IF('Flight Methodologies'!$D$4="C",(0.5*'Flight Methodologies'!$E$30*$E15*SUM($O15:$P15)*$G15*'Emission Factors'!$E$6),(('Flight Methodologies'!$E$41*'Flight Methodologies'!$E$40*$E15*SUM($O15:$P15)*$G15*'Emission Factors'!$E$6)))
)))
+
IF($N15=0,0,
IF('Flight Methodologies'!$K$4="A",(0.5*'Flight Methodologies'!$K$9*$E15*$N15*$G15*'Emission Factors'!$E$6),(('Flight Methodologies'!$K$18*'Flight Methodologies'!$K$17*$E15*N15*$G15*'Emission Factors'!$E$6)))
),"")</f>
        <v>1.7997120000000002</v>
      </c>
      <c r="S15" s="104">
        <f>IFERROR(((J15*$D15*$E15*$G15*'Emission Factors'!$E$7))
+
IF(SUM($O15:$P15)=0,0,
IF('Flight Methodologies'!$D$4="A",(0.5*'Flight Methodologies'!$E$9*$E15*SUM($O15:$P15)*$G15*'Emission Factors'!$E$7),
IF('Flight Methodologies'!$D$4="B",(('Flight Methodologies'!$E$19*'Flight Methodologies'!$E$17*$E15*SUM($O15:$P15)*$G15*'Emission Factors'!$E$7)),
IF('Flight Methodologies'!$D$4="C",(0.5*'Flight Methodologies'!$E$30*$E15*SUM($O15:$P15)*$G15*'Emission Factors'!$E$7),(('Flight Methodologies'!$E$42*'Flight Methodologies'!$E$40*$E15*SUM($O15:$P15)*$G15*'Emission Factors'!$E$7)))
)))
+
IF($N15=0,0,
IF('Flight Methodologies'!$K$4="A",(0.5*'Flight Methodologies'!$K$9*$E15*$N15*$G15*'Emission Factors'!$E$7),(('Flight Methodologies'!$K$19*'Flight Methodologies'!$K$17*$E15*N15*$G15*'Emission Factors'!$E$7)))
),"")</f>
        <v>0</v>
      </c>
      <c r="T15" s="104">
        <f>IFERROR(((K15*$D15*$E15*$G15*'Emission Factors'!$E$8))
+
IF(SUM($O15:$P15)=0,0,
IF('Flight Methodologies'!$D$4="A",0,
IF('Flight Methodologies'!$D$4="B",(('Flight Methodologies'!$E$20*'Flight Methodologies'!$E$17*$E15*SUM($O15:$P15)*$G15*'Emission Factors'!$E$8)),
IF('Flight Methodologies'!$D$4="C",0,(('Flight Methodologies'!$E$43*'Flight Methodologies'!$E$40*$E15*SUM($O15:$P15)*$G15*'Emission Factors'!$E$8)))
)))
+
IF($N15=0,0,
IF('Flight Methodologies'!$K$4="A",0,(('Flight Methodologies'!$K$20*'Flight Methodologies'!$K$17*$E15*N15*$G15*'Emission Factors'!$E$8)))
),"")</f>
        <v>0</v>
      </c>
      <c r="U15" s="104">
        <f>IFERROR(((L15*$D15*$E15*$G15*'Emission Factors'!$E$9))
+
IF(SUM($O15:$P15)=0,0,
IF('Flight Methodologies'!$D$4="A",0,
IF('Flight Methodologies'!$D$4="B",(('Flight Methodologies'!$E$21*'Flight Methodologies'!$E$17*$E15*SUM($O15:$P15)*$G15*'Emission Factors'!$E$9)),
IF('Flight Methodologies'!$D$4="C",0,(('Flight Methodologies'!$E$44*'Flight Methodologies'!$E$40*$E15*SUM($O15:$P15)*$G15*'Emission Factors'!$E$9)))
)))
+
IF($N15=0,0,
IF('Flight Methodologies'!$K$4="A",0,(('Flight Methodologies'!$K$21*'Flight Methodologies'!$K$17*$E15*N15*$G15*'Emission Factors'!$E$9)))
),"")</f>
        <v>1.1032242620134229</v>
      </c>
      <c r="V15" s="104">
        <f>IF(SUM(I15:P15)=0,"",
IF(SUM($O15:$P15)=0,0,
IF('Flight Methodologies'!$D$4="A",0,
IF('Flight Methodologies'!$D$4="B",(('Flight Methodologies'!$E$22*'Flight Methodologies'!$E$17*$E15*SUM($O15:$P15)*$G15*'Emission Factors'!$E$10)),
IF('Flight Methodologies'!$D$4="C",0,(('Flight Methodologies'!$E$45*'Flight Methodologies'!$E$40*$E15*SUM($O15:$P15)*$G15*'Emission Factors'!$E$10)))
)))
+
IF($N15=0,0,
IF('Flight Methodologies'!$K$4="A",0,(('Flight Methodologies'!$K$22*'Flight Methodologies'!$K$17*$E15*N15*$G15*'Emission Factors'!$E$10)))
))</f>
        <v>1.6050412001331542</v>
      </c>
      <c r="W15" s="104">
        <f>IFERROR(((M15*$D15*$E15*$G15*'Emission Factors'!$E$11))
+
IF(SUM($O15:$P15)=0,0,
IF('Flight Methodologies'!$D$4="A",0,
IF('Flight Methodologies'!$D$4="B",0,
IF('Flight Methodologies'!$D$4="C",0,0)
)))
+
IF($N15=0,0,
IF('Flight Methodologies'!$K$4="A",0,0)
),"")</f>
        <v>0</v>
      </c>
      <c r="X15" s="104">
        <f>IFERROR(IF('Flight Methodologies'!$K$4="A",((($D15-'Flight Methodologies'!$K$9)*$E15*$G15*$N15*'Emission Factors'!$E$12)),((($D15-'Flight Methodologies'!$K$17)*$E15*$G15*$N15*'Emission Factors'!$E$12))
)
+
IF(SUM($O15:$P15)=0,0,
IF('Flight Methodologies'!$D$4="A",0,
IF('Flight Methodologies'!$D$4="B",0,
IF('Flight Methodologies'!$D$4="C",('Flight Methodologies'!$E$29*$E15*SUM($O15:$P15)*$G15*'Emission Factors'!$E$12),('Flight Methodologies'!$E$39*$E15*SUM($O15:$P15)*$G15*'Emission Factors'!$E$12))
))),"")</f>
        <v>705.94949039999995</v>
      </c>
      <c r="Y15" s="104">
        <f>IFERROR(IF('Flight Methodologies'!$D$4="A",((($D15-'Flight Methodologies'!$E$9)*$E15*$G15*$O15*'Emission Factors'!$E$13)),
IF('Flight Methodologies'!$D$4="B",((($D15-'Flight Methodologies'!$E$17)*$E15*$G15*$O15*'Emission Factors'!$E$13)),
IF('Flight Methodologies'!$D$4="C",((($D15-SUM('Flight Methodologies'!$E$29:$E$30))*$E15*$G15*$O15*'Emission Factors'!$E$13)),((($D15-SUM('Flight Methodologies'!$E$39:$E$40))*$E15*$G15*$O15*'Emission Factors'!$E$13)))))
+
IF(SUM($O15:$P15)=0,0,
IF('Flight Methodologies'!$D$4="A",0,
IF('Flight Methodologies'!$D$4="B",0,
IF('Flight Methodologies'!$D$4="C",0,0)
)))
+
IF($N15=0,0,
IF('Flight Methodologies'!$K$4="A",0,0)
),"")</f>
        <v>0</v>
      </c>
      <c r="Z15" s="104">
        <f>IFERROR(IF('Flight Methodologies'!$D$4="A",((($D15-'Flight Methodologies'!$E$9)*$E15*$G15*$P15*'Emission Factors'!$E$14)),
IF('Flight Methodologies'!$D$4="B",((($D15-'Flight Methodologies'!$E$17)*$E15*$G15*$P15*'Emission Factors'!$E$14)),
IF('Flight Methodologies'!$D$4="C",((($D15-SUM('Flight Methodologies'!$E$29:$E$30))*$E15*$G15*$P15*'Emission Factors'!$E$14)),((($D15-SUM('Flight Methodologies'!$E$39:$E$40))*$E15*$G15*$P15*'Emission Factors'!$E$14)))))
+
IF(SUM($O15:$P15)=0,0,
IF('Flight Methodologies'!$D$4="A",0,
IF('Flight Methodologies'!$D$4="B",0,
IF('Flight Methodologies'!$D$4="C",0,0)
)))
+
IF($N15=0,0,
IF('Flight Methodologies'!$K$4="A",0,0)
),"")</f>
        <v>5267.8397192000002</v>
      </c>
      <c r="AA15" s="169">
        <f t="shared" si="0"/>
        <v>5978.2971870621468</v>
      </c>
      <c r="AC15" s="109">
        <f t="shared" si="1"/>
        <v>5.9782971870621466</v>
      </c>
    </row>
    <row r="16" spans="2:35" ht="31" x14ac:dyDescent="0.35">
      <c r="B16" s="63" t="s">
        <v>12</v>
      </c>
      <c r="C16" s="63" t="str">
        <f>IFERROR(VLOOKUP(B16,'Country and Student Data'!$B$5:$E$300,2,FALSE),"")</f>
        <v>South America</v>
      </c>
      <c r="D16" s="104">
        <f>IFERROR(
VLOOKUP($B16,'Country and Student Data'!$B$5:$D$300,3,FALSE)
+
IF(OR(C16="Home",C16="UK"),0,
IF('Flight Methodologies'!$D$4="A",'Flight Methodologies'!$E$9,
IF('Flight Methodologies'!$D$4="B",'Flight Methodologies'!$E$17,
IF('Flight Methodologies'!$D$4="C",'Flight Methodologies'!$E$29+'Flight Methodologies'!$E$30,'Flight Methodologies'!$E$39+'Flight Methodologies'!$E$40)))), "")</f>
        <v>11707.57</v>
      </c>
      <c r="E16" s="101">
        <f>IFERROR(VLOOKUP(B16,'Country and Student Data'!B:E,4,FALSE),"")</f>
        <v>1</v>
      </c>
      <c r="G16" s="85">
        <v>2</v>
      </c>
      <c r="H16" s="66"/>
      <c r="I16" s="86"/>
      <c r="J16" s="86"/>
      <c r="K16" s="86"/>
      <c r="L16" s="86"/>
      <c r="M16" s="86"/>
      <c r="N16" s="86"/>
      <c r="O16" s="86"/>
      <c r="P16" s="86">
        <v>1</v>
      </c>
      <c r="R16" s="104">
        <f>IFERROR(
((I16*$D16*$E16*$G16*'Emission Factors'!$E$6))
+
IF(SUM($O16:$P16)=0,0,
IF('Flight Methodologies'!$D$4="A",(0.5*'Flight Methodologies'!$E$9*$E16*SUM($O16:$P16)*$G16*'Emission Factors'!$E$6),
IF('Flight Methodologies'!$D$4="B",(('Flight Methodologies'!$E$18*'Flight Methodologies'!$E$17*$E16*SUM($O16:$P16)*$G16*'Emission Factors'!$E$6)),
IF('Flight Methodologies'!$D$4="C",(0.5*'Flight Methodologies'!$E$30*$E16*SUM($O16:$P16)*$G16*'Emission Factors'!$E$6),(('Flight Methodologies'!$E$41*'Flight Methodologies'!$E$40*$E16*SUM($O16:$P16)*$G16*'Emission Factors'!$E$6)))
)))
+
IF($N16=0,0,
IF('Flight Methodologies'!$K$4="A",(0.5*'Flight Methodologies'!$K$9*$E16*$N16*$G16*'Emission Factors'!$E$6),(('Flight Methodologies'!$K$18*'Flight Methodologies'!$K$17*$E16*N16*$G16*'Emission Factors'!$E$6)))
),"")</f>
        <v>0.8998560000000001</v>
      </c>
      <c r="S16" s="104">
        <f>IFERROR(((J16*$D16*$E16*$G16*'Emission Factors'!$E$7))
+
IF(SUM($O16:$P16)=0,0,
IF('Flight Methodologies'!$D$4="A",(0.5*'Flight Methodologies'!$E$9*$E16*SUM($O16:$P16)*$G16*'Emission Factors'!$E$7),
IF('Flight Methodologies'!$D$4="B",(('Flight Methodologies'!$E$19*'Flight Methodologies'!$E$17*$E16*SUM($O16:$P16)*$G16*'Emission Factors'!$E$7)),
IF('Flight Methodologies'!$D$4="C",(0.5*'Flight Methodologies'!$E$30*$E16*SUM($O16:$P16)*$G16*'Emission Factors'!$E$7),(('Flight Methodologies'!$E$42*'Flight Methodologies'!$E$40*$E16*SUM($O16:$P16)*$G16*'Emission Factors'!$E$7)))
)))
+
IF($N16=0,0,
IF('Flight Methodologies'!$K$4="A",(0.5*'Flight Methodologies'!$K$9*$E16*$N16*$G16*'Emission Factors'!$E$7),(('Flight Methodologies'!$K$19*'Flight Methodologies'!$K$17*$E16*N16*$G16*'Emission Factors'!$E$7)))
),"")</f>
        <v>0</v>
      </c>
      <c r="T16" s="104">
        <f>IFERROR(((K16*$D16*$E16*$G16*'Emission Factors'!$E$8))
+
IF(SUM($O16:$P16)=0,0,
IF('Flight Methodologies'!$D$4="A",0,
IF('Flight Methodologies'!$D$4="B",(('Flight Methodologies'!$E$20*'Flight Methodologies'!$E$17*$E16*SUM($O16:$P16)*$G16*'Emission Factors'!$E$8)),
IF('Flight Methodologies'!$D$4="C",0,(('Flight Methodologies'!$E$43*'Flight Methodologies'!$E$40*$E16*SUM($O16:$P16)*$G16*'Emission Factors'!$E$8)))
)))
+
IF($N16=0,0,
IF('Flight Methodologies'!$K$4="A",0,(('Flight Methodologies'!$K$20*'Flight Methodologies'!$K$17*$E16*N16*$G16*'Emission Factors'!$E$8)))
),"")</f>
        <v>0</v>
      </c>
      <c r="U16" s="104">
        <f>IFERROR(((L16*$D16*$E16*$G16*'Emission Factors'!$E$9))
+
IF(SUM($O16:$P16)=0,0,
IF('Flight Methodologies'!$D$4="A",0,
IF('Flight Methodologies'!$D$4="B",(('Flight Methodologies'!$E$21*'Flight Methodologies'!$E$17*$E16*SUM($O16:$P16)*$G16*'Emission Factors'!$E$9)),
IF('Flight Methodologies'!$D$4="C",0,(('Flight Methodologies'!$E$44*'Flight Methodologies'!$E$40*$E16*SUM($O16:$P16)*$G16*'Emission Factors'!$E$9)))
)))
+
IF($N16=0,0,
IF('Flight Methodologies'!$K$4="A",0,(('Flight Methodologies'!$K$21*'Flight Methodologies'!$K$17*$E16*N16*$G16*'Emission Factors'!$E$9)))
),"")</f>
        <v>0.55161213100671147</v>
      </c>
      <c r="V16" s="104">
        <f>IF(SUM(I16:P16)=0,"",
IF(SUM($O16:$P16)=0,0,
IF('Flight Methodologies'!$D$4="A",0,
IF('Flight Methodologies'!$D$4="B",(('Flight Methodologies'!$E$22*'Flight Methodologies'!$E$17*$E16*SUM($O16:$P16)*$G16*'Emission Factors'!$E$10)),
IF('Flight Methodologies'!$D$4="C",0,(('Flight Methodologies'!$E$45*'Flight Methodologies'!$E$40*$E16*SUM($O16:$P16)*$G16*'Emission Factors'!$E$10)))
)))
+
IF($N16=0,0,
IF('Flight Methodologies'!$K$4="A",0,(('Flight Methodologies'!$K$22*'Flight Methodologies'!$K$17*$E16*N16*$G16*'Emission Factors'!$E$10)))
))</f>
        <v>0.80252060006657711</v>
      </c>
      <c r="W16" s="104">
        <f>IFERROR(((M16*$D16*$E16*$G16*'Emission Factors'!$E$11))
+
IF(SUM($O16:$P16)=0,0,
IF('Flight Methodologies'!$D$4="A",0,
IF('Flight Methodologies'!$D$4="B",0,
IF('Flight Methodologies'!$D$4="C",0,0)
)))
+
IF($N16=0,0,
IF('Flight Methodologies'!$K$4="A",0,0)
),"")</f>
        <v>0</v>
      </c>
      <c r="X16" s="104">
        <f>IFERROR(IF('Flight Methodologies'!$K$4="A",((($D16-'Flight Methodologies'!$K$9)*$E16*$G16*$N16*'Emission Factors'!$E$12)),((($D16-'Flight Methodologies'!$K$17)*$E16*$G16*$N16*'Emission Factors'!$E$12))
)
+
IF(SUM($O16:$P16)=0,0,
IF('Flight Methodologies'!$D$4="A",0,
IF('Flight Methodologies'!$D$4="B",0,
IF('Flight Methodologies'!$D$4="C",('Flight Methodologies'!$E$29*$E16*SUM($O16:$P16)*$G16*'Emission Factors'!$E$12),('Flight Methodologies'!$E$39*$E16*SUM($O16:$P16)*$G16*'Emission Factors'!$E$12))
))),"")</f>
        <v>352.97474519999997</v>
      </c>
      <c r="Y16" s="104">
        <f>IFERROR(IF('Flight Methodologies'!$D$4="A",((($D16-'Flight Methodologies'!$E$9)*$E16*$G16*$O16*'Emission Factors'!$E$13)),
IF('Flight Methodologies'!$D$4="B",((($D16-'Flight Methodologies'!$E$17)*$E16*$G16*$O16*'Emission Factors'!$E$13)),
IF('Flight Methodologies'!$D$4="C",((($D16-SUM('Flight Methodologies'!$E$29:$E$30))*$E16*$G16*$O16*'Emission Factors'!$E$13)),((($D16-SUM('Flight Methodologies'!$E$39:$E$40))*$E16*$G16*$O16*'Emission Factors'!$E$13)))))
+
IF(SUM($O16:$P16)=0,0,
IF('Flight Methodologies'!$D$4="A",0,
IF('Flight Methodologies'!$D$4="B",0,
IF('Flight Methodologies'!$D$4="C",0,0)
)))
+
IF($N16=0,0,
IF('Flight Methodologies'!$K$4="A",0,0)
),"")</f>
        <v>0</v>
      </c>
      <c r="Z16" s="104">
        <f>IFERROR(IF('Flight Methodologies'!$D$4="A",((($D16-'Flight Methodologies'!$E$9)*$E16*$G16*$P16*'Emission Factors'!$E$14)),
IF('Flight Methodologies'!$D$4="B",((($D16-'Flight Methodologies'!$E$17)*$E16*$G16*$P16*'Emission Factors'!$E$14)),
IF('Flight Methodologies'!$D$4="C",((($D16-SUM('Flight Methodologies'!$E$29:$E$30))*$E16*$G16*$P16*'Emission Factors'!$E$14)),((($D16-SUM('Flight Methodologies'!$E$39:$E$40))*$E16*$G16*$P16*'Emission Factors'!$E$14)))))
+
IF(SUM($O16:$P16)=0,0,
IF('Flight Methodologies'!$D$4="A",0,
IF('Flight Methodologies'!$D$4="B",0,
IF('Flight Methodologies'!$D$4="C",0,0)
)))
+
IF($N16=0,0,
IF('Flight Methodologies'!$K$4="A",0,0)
),"")</f>
        <v>4423.2314400000005</v>
      </c>
      <c r="AA16" s="169">
        <f t="shared" si="0"/>
        <v>4778.4601739310738</v>
      </c>
      <c r="AC16" s="109">
        <f t="shared" si="1"/>
        <v>4.7784601739310739</v>
      </c>
    </row>
    <row r="17" spans="2:32" x14ac:dyDescent="0.35">
      <c r="B17" s="63" t="s">
        <v>13</v>
      </c>
      <c r="C17" s="63" t="str">
        <f>IFERROR(VLOOKUP(B17,'Country and Student Data'!$B$5:$E$300,2,FALSE),"")</f>
        <v>Europe</v>
      </c>
      <c r="D17" s="104">
        <f>IFERROR(
VLOOKUP($B17,'Country and Student Data'!$B$5:$D$300,3,FALSE)
+
IF(OR(C17="Home",C17="UK"),0,
IF('Flight Methodologies'!$D$4="A",'Flight Methodologies'!$E$9,
IF('Flight Methodologies'!$D$4="B",'Flight Methodologies'!$E$17,
IF('Flight Methodologies'!$D$4="C",'Flight Methodologies'!$E$29+'Flight Methodologies'!$E$30,'Flight Methodologies'!$E$39+'Flight Methodologies'!$E$40)))), "")</f>
        <v>4254.57</v>
      </c>
      <c r="E17" s="101">
        <f>IFERROR(VLOOKUP(B17,'Country and Student Data'!B:E,4,FALSE),"")</f>
        <v>0</v>
      </c>
      <c r="G17" s="85">
        <v>2</v>
      </c>
      <c r="H17" s="66"/>
      <c r="I17" s="86"/>
      <c r="J17" s="86"/>
      <c r="K17" s="86"/>
      <c r="L17" s="86"/>
      <c r="M17" s="86"/>
      <c r="N17" s="86"/>
      <c r="O17" s="86">
        <v>1</v>
      </c>
      <c r="P17" s="86"/>
      <c r="R17" s="104">
        <f>IFERROR(
((I17*$D17*$E17*$G17*'Emission Factors'!$E$6))
+
IF(SUM($O17:$P17)=0,0,
IF('Flight Methodologies'!$D$4="A",(0.5*'Flight Methodologies'!$E$9*$E17*SUM($O17:$P17)*$G17*'Emission Factors'!$E$6),
IF('Flight Methodologies'!$D$4="B",(('Flight Methodologies'!$E$18*'Flight Methodologies'!$E$17*$E17*SUM($O17:$P17)*$G17*'Emission Factors'!$E$6)),
IF('Flight Methodologies'!$D$4="C",(0.5*'Flight Methodologies'!$E$30*$E17*SUM($O17:$P17)*$G17*'Emission Factors'!$E$6),(('Flight Methodologies'!$E$41*'Flight Methodologies'!$E$40*$E17*SUM($O17:$P17)*$G17*'Emission Factors'!$E$6)))
)))
+
IF($N17=0,0,
IF('Flight Methodologies'!$K$4="A",(0.5*'Flight Methodologies'!$K$9*$E17*$N17*$G17*'Emission Factors'!$E$6),(('Flight Methodologies'!$K$18*'Flight Methodologies'!$K$17*$E17*N17*$G17*'Emission Factors'!$E$6)))
),"")</f>
        <v>0</v>
      </c>
      <c r="S17" s="104">
        <f>IFERROR(((J17*$D17*$E17*$G17*'Emission Factors'!$E$7))
+
IF(SUM($O17:$P17)=0,0,
IF('Flight Methodologies'!$D$4="A",(0.5*'Flight Methodologies'!$E$9*$E17*SUM($O17:$P17)*$G17*'Emission Factors'!$E$7),
IF('Flight Methodologies'!$D$4="B",(('Flight Methodologies'!$E$19*'Flight Methodologies'!$E$17*$E17*SUM($O17:$P17)*$G17*'Emission Factors'!$E$7)),
IF('Flight Methodologies'!$D$4="C",(0.5*'Flight Methodologies'!$E$30*$E17*SUM($O17:$P17)*$G17*'Emission Factors'!$E$7),(('Flight Methodologies'!$E$42*'Flight Methodologies'!$E$40*$E17*SUM($O17:$P17)*$G17*'Emission Factors'!$E$7)))
)))
+
IF($N17=0,0,
IF('Flight Methodologies'!$K$4="A",(0.5*'Flight Methodologies'!$K$9*$E17*$N17*$G17*'Emission Factors'!$E$7),(('Flight Methodologies'!$K$19*'Flight Methodologies'!$K$17*$E17*N17*$G17*'Emission Factors'!$E$7)))
),"")</f>
        <v>0</v>
      </c>
      <c r="T17" s="104">
        <f>IFERROR(((K17*$D17*$E17*$G17*'Emission Factors'!$E$8))
+
IF(SUM($O17:$P17)=0,0,
IF('Flight Methodologies'!$D$4="A",0,
IF('Flight Methodologies'!$D$4="B",(('Flight Methodologies'!$E$20*'Flight Methodologies'!$E$17*$E17*SUM($O17:$P17)*$G17*'Emission Factors'!$E$8)),
IF('Flight Methodologies'!$D$4="C",0,(('Flight Methodologies'!$E$43*'Flight Methodologies'!$E$40*$E17*SUM($O17:$P17)*$G17*'Emission Factors'!$E$8)))
)))
+
IF($N17=0,0,
IF('Flight Methodologies'!$K$4="A",0,(('Flight Methodologies'!$K$20*'Flight Methodologies'!$K$17*$E17*N17*$G17*'Emission Factors'!$E$8)))
),"")</f>
        <v>0</v>
      </c>
      <c r="U17" s="104">
        <f>IFERROR(((L17*$D17*$E17*$G17*'Emission Factors'!$E$9))
+
IF(SUM($O17:$P17)=0,0,
IF('Flight Methodologies'!$D$4="A",0,
IF('Flight Methodologies'!$D$4="B",(('Flight Methodologies'!$E$21*'Flight Methodologies'!$E$17*$E17*SUM($O17:$P17)*$G17*'Emission Factors'!$E$9)),
IF('Flight Methodologies'!$D$4="C",0,(('Flight Methodologies'!$E$44*'Flight Methodologies'!$E$40*$E17*SUM($O17:$P17)*$G17*'Emission Factors'!$E$9)))
)))
+
IF($N17=0,0,
IF('Flight Methodologies'!$K$4="A",0,(('Flight Methodologies'!$K$21*'Flight Methodologies'!$K$17*$E17*N17*$G17*'Emission Factors'!$E$9)))
),"")</f>
        <v>0</v>
      </c>
      <c r="V17" s="104">
        <f>IF(SUM(I17:P17)=0,"",
IF(SUM($O17:$P17)=0,0,
IF('Flight Methodologies'!$D$4="A",0,
IF('Flight Methodologies'!$D$4="B",(('Flight Methodologies'!$E$22*'Flight Methodologies'!$E$17*$E17*SUM($O17:$P17)*$G17*'Emission Factors'!$E$10)),
IF('Flight Methodologies'!$D$4="C",0,(('Flight Methodologies'!$E$45*'Flight Methodologies'!$E$40*$E17*SUM($O17:$P17)*$G17*'Emission Factors'!$E$10)))
)))
+
IF($N17=0,0,
IF('Flight Methodologies'!$K$4="A",0,(('Flight Methodologies'!$K$22*'Flight Methodologies'!$K$17*$E17*N17*$G17*'Emission Factors'!$E$10)))
))</f>
        <v>0</v>
      </c>
      <c r="W17" s="104">
        <f>IFERROR(((M17*$D17*$E17*$G17*'Emission Factors'!$E$11))
+
IF(SUM($O17:$P17)=0,0,
IF('Flight Methodologies'!$D$4="A",0,
IF('Flight Methodologies'!$D$4="B",0,
IF('Flight Methodologies'!$D$4="C",0,0)
)))
+
IF($N17=0,0,
IF('Flight Methodologies'!$K$4="A",0,0)
),"")</f>
        <v>0</v>
      </c>
      <c r="X17" s="104">
        <f>IFERROR(IF('Flight Methodologies'!$K$4="A",((($D17-'Flight Methodologies'!$K$9)*$E17*$G17*$N17*'Emission Factors'!$E$12)),((($D17-'Flight Methodologies'!$K$17)*$E17*$G17*$N17*'Emission Factors'!$E$12))
)
+
IF(SUM($O17:$P17)=0,0,
IF('Flight Methodologies'!$D$4="A",0,
IF('Flight Methodologies'!$D$4="B",0,
IF('Flight Methodologies'!$D$4="C",('Flight Methodologies'!$E$29*$E17*SUM($O17:$P17)*$G17*'Emission Factors'!$E$12),('Flight Methodologies'!$E$39*$E17*SUM($O17:$P17)*$G17*'Emission Factors'!$E$12))
))),"")</f>
        <v>0</v>
      </c>
      <c r="Y17" s="104">
        <f>IFERROR(IF('Flight Methodologies'!$D$4="A",((($D17-'Flight Methodologies'!$E$9)*$E17*$G17*$O17*'Emission Factors'!$E$13)),
IF('Flight Methodologies'!$D$4="B",((($D17-'Flight Methodologies'!$E$17)*$E17*$G17*$O17*'Emission Factors'!$E$13)),
IF('Flight Methodologies'!$D$4="C",((($D17-SUM('Flight Methodologies'!$E$29:$E$30))*$E17*$G17*$O17*'Emission Factors'!$E$13)),((($D17-SUM('Flight Methodologies'!$E$39:$E$40))*$E17*$G17*$O17*'Emission Factors'!$E$13)))))
+
IF(SUM($O17:$P17)=0,0,
IF('Flight Methodologies'!$D$4="A",0,
IF('Flight Methodologies'!$D$4="B",0,
IF('Flight Methodologies'!$D$4="C",0,0)
)))
+
IF($N17=0,0,
IF('Flight Methodologies'!$K$4="A",0,0)
),"")</f>
        <v>0</v>
      </c>
      <c r="Z17" s="104">
        <f>IFERROR(IF('Flight Methodologies'!$D$4="A",((($D17-'Flight Methodologies'!$E$9)*$E17*$G17*$P17*'Emission Factors'!$E$14)),
IF('Flight Methodologies'!$D$4="B",((($D17-'Flight Methodologies'!$E$17)*$E17*$G17*$P17*'Emission Factors'!$E$14)),
IF('Flight Methodologies'!$D$4="C",((($D17-SUM('Flight Methodologies'!$E$29:$E$30))*$E17*$G17*$P17*'Emission Factors'!$E$14)),((($D17-SUM('Flight Methodologies'!$E$39:$E$40))*$E17*$G17*$P17*'Emission Factors'!$E$14)))))
+
IF(SUM($O17:$P17)=0,0,
IF('Flight Methodologies'!$D$4="A",0,
IF('Flight Methodologies'!$D$4="B",0,
IF('Flight Methodologies'!$D$4="C",0,0)
)))
+
IF($N17=0,0,
IF('Flight Methodologies'!$K$4="A",0,0)
),"")</f>
        <v>0</v>
      </c>
      <c r="AA17" s="169">
        <f t="shared" si="0"/>
        <v>0</v>
      </c>
      <c r="AC17" s="109">
        <f t="shared" si="1"/>
        <v>0</v>
      </c>
    </row>
    <row r="18" spans="2:32" ht="31" x14ac:dyDescent="0.35">
      <c r="B18" s="63" t="s">
        <v>425</v>
      </c>
      <c r="C18" s="63" t="str">
        <f>IFERROR(VLOOKUP(B18,'Country and Student Data'!$B$5:$E$300,2,FALSE),"")</f>
        <v>North America</v>
      </c>
      <c r="D18" s="104">
        <f>IFERROR(
VLOOKUP($B18,'Country and Student Data'!$B$5:$D$300,3,FALSE)
+
IF(OR(C18="Home",C18="UK"),0,
IF('Flight Methodologies'!$D$4="A",'Flight Methodologies'!$E$9,
IF('Flight Methodologies'!$D$4="B",'Flight Methodologies'!$E$17,
IF('Flight Methodologies'!$D$4="C",'Flight Methodologies'!$E$29+'Flight Methodologies'!$E$30,'Flight Methodologies'!$E$39+'Flight Methodologies'!$E$40)))), "")</f>
        <v>8189.6799999999994</v>
      </c>
      <c r="E18" s="101">
        <f>IFERROR(VLOOKUP(B18,'Country and Student Data'!B:E,4,FALSE),"")</f>
        <v>0</v>
      </c>
      <c r="G18" s="85">
        <v>2</v>
      </c>
      <c r="H18" s="66"/>
      <c r="I18" s="86"/>
      <c r="J18" s="86"/>
      <c r="K18" s="86"/>
      <c r="L18" s="86"/>
      <c r="M18" s="86"/>
      <c r="N18" s="86"/>
      <c r="O18" s="86"/>
      <c r="P18" s="86">
        <v>1</v>
      </c>
      <c r="R18" s="104">
        <f>IFERROR(
((I18*$D18*$E18*$G18*'Emission Factors'!$E$6))
+
IF(SUM($O18:$P18)=0,0,
IF('Flight Methodologies'!$D$4="A",(0.5*'Flight Methodologies'!$E$9*$E18*SUM($O18:$P18)*$G18*'Emission Factors'!$E$6),
IF('Flight Methodologies'!$D$4="B",(('Flight Methodologies'!$E$18*'Flight Methodologies'!$E$17*$E18*SUM($O18:$P18)*$G18*'Emission Factors'!$E$6)),
IF('Flight Methodologies'!$D$4="C",(0.5*'Flight Methodologies'!$E$30*$E18*SUM($O18:$P18)*$G18*'Emission Factors'!$E$6),(('Flight Methodologies'!$E$41*'Flight Methodologies'!$E$40*$E18*SUM($O18:$P18)*$G18*'Emission Factors'!$E$6)))
)))
+
IF($N18=0,0,
IF('Flight Methodologies'!$K$4="A",(0.5*'Flight Methodologies'!$K$9*$E18*$N18*$G18*'Emission Factors'!$E$6),(('Flight Methodologies'!$K$18*'Flight Methodologies'!$K$17*$E18*N18*$G18*'Emission Factors'!$E$6)))
),"")</f>
        <v>0</v>
      </c>
      <c r="S18" s="104">
        <f>IFERROR(((J18*$D18*$E18*$G18*'Emission Factors'!$E$7))
+
IF(SUM($O18:$P18)=0,0,
IF('Flight Methodologies'!$D$4="A",(0.5*'Flight Methodologies'!$E$9*$E18*SUM($O18:$P18)*$G18*'Emission Factors'!$E$7),
IF('Flight Methodologies'!$D$4="B",(('Flight Methodologies'!$E$19*'Flight Methodologies'!$E$17*$E18*SUM($O18:$P18)*$G18*'Emission Factors'!$E$7)),
IF('Flight Methodologies'!$D$4="C",(0.5*'Flight Methodologies'!$E$30*$E18*SUM($O18:$P18)*$G18*'Emission Factors'!$E$7),(('Flight Methodologies'!$E$42*'Flight Methodologies'!$E$40*$E18*SUM($O18:$P18)*$G18*'Emission Factors'!$E$7)))
)))
+
IF($N18=0,0,
IF('Flight Methodologies'!$K$4="A",(0.5*'Flight Methodologies'!$K$9*$E18*$N18*$G18*'Emission Factors'!$E$7),(('Flight Methodologies'!$K$19*'Flight Methodologies'!$K$17*$E18*N18*$G18*'Emission Factors'!$E$7)))
),"")</f>
        <v>0</v>
      </c>
      <c r="T18" s="104">
        <f>IFERROR(((K18*$D18*$E18*$G18*'Emission Factors'!$E$8))
+
IF(SUM($O18:$P18)=0,0,
IF('Flight Methodologies'!$D$4="A",0,
IF('Flight Methodologies'!$D$4="B",(('Flight Methodologies'!$E$20*'Flight Methodologies'!$E$17*$E18*SUM($O18:$P18)*$G18*'Emission Factors'!$E$8)),
IF('Flight Methodologies'!$D$4="C",0,(('Flight Methodologies'!$E$43*'Flight Methodologies'!$E$40*$E18*SUM($O18:$P18)*$G18*'Emission Factors'!$E$8)))
)))
+
IF($N18=0,0,
IF('Flight Methodologies'!$K$4="A",0,(('Flight Methodologies'!$K$20*'Flight Methodologies'!$K$17*$E18*N18*$G18*'Emission Factors'!$E$8)))
),"")</f>
        <v>0</v>
      </c>
      <c r="U18" s="104">
        <f>IFERROR(((L18*$D18*$E18*$G18*'Emission Factors'!$E$9))
+
IF(SUM($O18:$P18)=0,0,
IF('Flight Methodologies'!$D$4="A",0,
IF('Flight Methodologies'!$D$4="B",(('Flight Methodologies'!$E$21*'Flight Methodologies'!$E$17*$E18*SUM($O18:$P18)*$G18*'Emission Factors'!$E$9)),
IF('Flight Methodologies'!$D$4="C",0,(('Flight Methodologies'!$E$44*'Flight Methodologies'!$E$40*$E18*SUM($O18:$P18)*$G18*'Emission Factors'!$E$9)))
)))
+
IF($N18=0,0,
IF('Flight Methodologies'!$K$4="A",0,(('Flight Methodologies'!$K$21*'Flight Methodologies'!$K$17*$E18*N18*$G18*'Emission Factors'!$E$9)))
),"")</f>
        <v>0</v>
      </c>
      <c r="V18" s="104">
        <f>IF(SUM(I18:P18)=0,"",
IF(SUM($O18:$P18)=0,0,
IF('Flight Methodologies'!$D$4="A",0,
IF('Flight Methodologies'!$D$4="B",(('Flight Methodologies'!$E$22*'Flight Methodologies'!$E$17*$E18*SUM($O18:$P18)*$G18*'Emission Factors'!$E$10)),
IF('Flight Methodologies'!$D$4="C",0,(('Flight Methodologies'!$E$45*'Flight Methodologies'!$E$40*$E18*SUM($O18:$P18)*$G18*'Emission Factors'!$E$10)))
)))
+
IF($N18=0,0,
IF('Flight Methodologies'!$K$4="A",0,(('Flight Methodologies'!$K$22*'Flight Methodologies'!$K$17*$E18*N18*$G18*'Emission Factors'!$E$10)))
))</f>
        <v>0</v>
      </c>
      <c r="W18" s="104">
        <f>IFERROR(((M18*$D18*$E18*$G18*'Emission Factors'!$E$11))
+
IF(SUM($O18:$P18)=0,0,
IF('Flight Methodologies'!$D$4="A",0,
IF('Flight Methodologies'!$D$4="B",0,
IF('Flight Methodologies'!$D$4="C",0,0)
)))
+
IF($N18=0,0,
IF('Flight Methodologies'!$K$4="A",0,0)
),"")</f>
        <v>0</v>
      </c>
      <c r="X18" s="104">
        <f>IFERROR(IF('Flight Methodologies'!$K$4="A",((($D18-'Flight Methodologies'!$K$9)*$E18*$G18*$N18*'Emission Factors'!$E$12)),((($D18-'Flight Methodologies'!$K$17)*$E18*$G18*$N18*'Emission Factors'!$E$12))
)
+
IF(SUM($O18:$P18)=0,0,
IF('Flight Methodologies'!$D$4="A",0,
IF('Flight Methodologies'!$D$4="B",0,
IF('Flight Methodologies'!$D$4="C",('Flight Methodologies'!$E$29*$E18*SUM($O18:$P18)*$G18*'Emission Factors'!$E$12),('Flight Methodologies'!$E$39*$E18*SUM($O18:$P18)*$G18*'Emission Factors'!$E$12))
))),"")</f>
        <v>0</v>
      </c>
      <c r="Y18" s="104">
        <f>IFERROR(IF('Flight Methodologies'!$D$4="A",((($D18-'Flight Methodologies'!$E$9)*$E18*$G18*$O18*'Emission Factors'!$E$13)),
IF('Flight Methodologies'!$D$4="B",((($D18-'Flight Methodologies'!$E$17)*$E18*$G18*$O18*'Emission Factors'!$E$13)),
IF('Flight Methodologies'!$D$4="C",((($D18-SUM('Flight Methodologies'!$E$29:$E$30))*$E18*$G18*$O18*'Emission Factors'!$E$13)),((($D18-SUM('Flight Methodologies'!$E$39:$E$40))*$E18*$G18*$O18*'Emission Factors'!$E$13)))))
+
IF(SUM($O18:$P18)=0,0,
IF('Flight Methodologies'!$D$4="A",0,
IF('Flight Methodologies'!$D$4="B",0,
IF('Flight Methodologies'!$D$4="C",0,0)
)))
+
IF($N18=0,0,
IF('Flight Methodologies'!$K$4="A",0,0)
),"")</f>
        <v>0</v>
      </c>
      <c r="Z18" s="104">
        <f>IFERROR(IF('Flight Methodologies'!$D$4="A",((($D18-'Flight Methodologies'!$E$9)*$E18*$G18*$P18*'Emission Factors'!$E$14)),
IF('Flight Methodologies'!$D$4="B",((($D18-'Flight Methodologies'!$E$17)*$E18*$G18*$P18*'Emission Factors'!$E$14)),
IF('Flight Methodologies'!$D$4="C",((($D18-SUM('Flight Methodologies'!$E$29:$E$30))*$E18*$G18*$P18*'Emission Factors'!$E$14)),((($D18-SUM('Flight Methodologies'!$E$39:$E$40))*$E18*$G18*$P18*'Emission Factors'!$E$14)))))
+
IF(SUM($O18:$P18)=0,0,
IF('Flight Methodologies'!$D$4="A",0,
IF('Flight Methodologies'!$D$4="B",0,
IF('Flight Methodologies'!$D$4="C",0,0)
)))
+
IF($N18=0,0,
IF('Flight Methodologies'!$K$4="A",0,0)
),"")</f>
        <v>0</v>
      </c>
      <c r="AA18" s="169">
        <f t="shared" si="0"/>
        <v>0</v>
      </c>
      <c r="AC18" s="109">
        <f t="shared" si="1"/>
        <v>0</v>
      </c>
    </row>
    <row r="19" spans="2:32" x14ac:dyDescent="0.35">
      <c r="B19" s="63" t="s">
        <v>14</v>
      </c>
      <c r="C19" s="63" t="str">
        <f>IFERROR(VLOOKUP(B19,'Country and Student Data'!$B$5:$E$300,2,FALSE),"")</f>
        <v>Oceania</v>
      </c>
      <c r="D19" s="104">
        <f>IFERROR(
VLOOKUP($B19,'Country and Student Data'!$B$5:$D$300,3,FALSE)
+
IF(OR(C19="Home",C19="UK"),0,
IF('Flight Methodologies'!$D$4="A",'Flight Methodologies'!$E$9,
IF('Flight Methodologies'!$D$4="B",'Flight Methodologies'!$E$17,
IF('Flight Methodologies'!$D$4="C",'Flight Methodologies'!$E$29+'Flight Methodologies'!$E$30,'Flight Methodologies'!$E$39+'Flight Methodologies'!$E$40)))), "")</f>
        <v>17637.400000000001</v>
      </c>
      <c r="E19" s="101">
        <f>IFERROR(VLOOKUP(B19,'Country and Student Data'!B:E,4,FALSE),"")</f>
        <v>15</v>
      </c>
      <c r="G19" s="85">
        <v>2</v>
      </c>
      <c r="H19" s="66"/>
      <c r="I19" s="86"/>
      <c r="J19" s="86"/>
      <c r="K19" s="86"/>
      <c r="L19" s="86"/>
      <c r="M19" s="86"/>
      <c r="N19" s="86"/>
      <c r="O19" s="86"/>
      <c r="P19" s="86">
        <v>1</v>
      </c>
      <c r="R19" s="104">
        <f>IFERROR(
((I19*$D19*$E19*$G19*'Emission Factors'!$E$6))
+
IF(SUM($O19:$P19)=0,0,
IF('Flight Methodologies'!$D$4="A",(0.5*'Flight Methodologies'!$E$9*$E19*SUM($O19:$P19)*$G19*'Emission Factors'!$E$6),
IF('Flight Methodologies'!$D$4="B",(('Flight Methodologies'!$E$18*'Flight Methodologies'!$E$17*$E19*SUM($O19:$P19)*$G19*'Emission Factors'!$E$6)),
IF('Flight Methodologies'!$D$4="C",(0.5*'Flight Methodologies'!$E$30*$E19*SUM($O19:$P19)*$G19*'Emission Factors'!$E$6),(('Flight Methodologies'!$E$41*'Flight Methodologies'!$E$40*$E19*SUM($O19:$P19)*$G19*'Emission Factors'!$E$6)))
)))
+
IF($N19=0,0,
IF('Flight Methodologies'!$K$4="A",(0.5*'Flight Methodologies'!$K$9*$E19*$N19*$G19*'Emission Factors'!$E$6),(('Flight Methodologies'!$K$18*'Flight Methodologies'!$K$17*$E19*N19*$G19*'Emission Factors'!$E$6)))
),"")</f>
        <v>13.49784</v>
      </c>
      <c r="S19" s="104">
        <f>IFERROR(((J19*$D19*$E19*$G19*'Emission Factors'!$E$7))
+
IF(SUM($O19:$P19)=0,0,
IF('Flight Methodologies'!$D$4="A",(0.5*'Flight Methodologies'!$E$9*$E19*SUM($O19:$P19)*$G19*'Emission Factors'!$E$7),
IF('Flight Methodologies'!$D$4="B",(('Flight Methodologies'!$E$19*'Flight Methodologies'!$E$17*$E19*SUM($O19:$P19)*$G19*'Emission Factors'!$E$7)),
IF('Flight Methodologies'!$D$4="C",(0.5*'Flight Methodologies'!$E$30*$E19*SUM($O19:$P19)*$G19*'Emission Factors'!$E$7),(('Flight Methodologies'!$E$42*'Flight Methodologies'!$E$40*$E19*SUM($O19:$P19)*$G19*'Emission Factors'!$E$7)))
)))
+
IF($N19=0,0,
IF('Flight Methodologies'!$K$4="A",(0.5*'Flight Methodologies'!$K$9*$E19*$N19*$G19*'Emission Factors'!$E$7),(('Flight Methodologies'!$K$19*'Flight Methodologies'!$K$17*$E19*N19*$G19*'Emission Factors'!$E$7)))
),"")</f>
        <v>0</v>
      </c>
      <c r="T19" s="104">
        <f>IFERROR(((K19*$D19*$E19*$G19*'Emission Factors'!$E$8))
+
IF(SUM($O19:$P19)=0,0,
IF('Flight Methodologies'!$D$4="A",0,
IF('Flight Methodologies'!$D$4="B",(('Flight Methodologies'!$E$20*'Flight Methodologies'!$E$17*$E19*SUM($O19:$P19)*$G19*'Emission Factors'!$E$8)),
IF('Flight Methodologies'!$D$4="C",0,(('Flight Methodologies'!$E$43*'Flight Methodologies'!$E$40*$E19*SUM($O19:$P19)*$G19*'Emission Factors'!$E$8)))
)))
+
IF($N19=0,0,
IF('Flight Methodologies'!$K$4="A",0,(('Flight Methodologies'!$K$20*'Flight Methodologies'!$K$17*$E19*N19*$G19*'Emission Factors'!$E$8)))
),"")</f>
        <v>0</v>
      </c>
      <c r="U19" s="104">
        <f>IFERROR(((L19*$D19*$E19*$G19*'Emission Factors'!$E$9))
+
IF(SUM($O19:$P19)=0,0,
IF('Flight Methodologies'!$D$4="A",0,
IF('Flight Methodologies'!$D$4="B",(('Flight Methodologies'!$E$21*'Flight Methodologies'!$E$17*$E19*SUM($O19:$P19)*$G19*'Emission Factors'!$E$9)),
IF('Flight Methodologies'!$D$4="C",0,(('Flight Methodologies'!$E$44*'Flight Methodologies'!$E$40*$E19*SUM($O19:$P19)*$G19*'Emission Factors'!$E$9)))
)))
+
IF($N19=0,0,
IF('Flight Methodologies'!$K$4="A",0,(('Flight Methodologies'!$K$21*'Flight Methodologies'!$K$17*$E19*N19*$G19*'Emission Factors'!$E$9)))
),"")</f>
        <v>8.2741819651006718</v>
      </c>
      <c r="V19" s="104">
        <f>IF(SUM(I19:P19)=0,"",
IF(SUM($O19:$P19)=0,0,
IF('Flight Methodologies'!$D$4="A",0,
IF('Flight Methodologies'!$D$4="B",(('Flight Methodologies'!$E$22*'Flight Methodologies'!$E$17*$E19*SUM($O19:$P19)*$G19*'Emission Factors'!$E$10)),
IF('Flight Methodologies'!$D$4="C",0,(('Flight Methodologies'!$E$45*'Flight Methodologies'!$E$40*$E19*SUM($O19:$P19)*$G19*'Emission Factors'!$E$10)))
)))
+
IF($N19=0,0,
IF('Flight Methodologies'!$K$4="A",0,(('Flight Methodologies'!$K$22*'Flight Methodologies'!$K$17*$E19*N19*$G19*'Emission Factors'!$E$10)))
))</f>
        <v>12.037809000998656</v>
      </c>
      <c r="W19" s="104">
        <f>IFERROR(((M19*$D19*$E19*$G19*'Emission Factors'!$E$11))
+
IF(SUM($O19:$P19)=0,0,
IF('Flight Methodologies'!$D$4="A",0,
IF('Flight Methodologies'!$D$4="B",0,
IF('Flight Methodologies'!$D$4="C",0,0)
)))
+
IF($N19=0,0,
IF('Flight Methodologies'!$K$4="A",0,0)
),"")</f>
        <v>0</v>
      </c>
      <c r="X19" s="104">
        <f>IFERROR(IF('Flight Methodologies'!$K$4="A",((($D19-'Flight Methodologies'!$K$9)*$E19*$G19*$N19*'Emission Factors'!$E$12)),((($D19-'Flight Methodologies'!$K$17)*$E19*$G19*$N19*'Emission Factors'!$E$12))
)
+
IF(SUM($O19:$P19)=0,0,
IF('Flight Methodologies'!$D$4="A",0,
IF('Flight Methodologies'!$D$4="B",0,
IF('Flight Methodologies'!$D$4="C",('Flight Methodologies'!$E$29*$E19*SUM($O19:$P19)*$G19*'Emission Factors'!$E$12),('Flight Methodologies'!$E$39*$E19*SUM($O19:$P19)*$G19*'Emission Factors'!$E$12))
))),"")</f>
        <v>5294.6211780000003</v>
      </c>
      <c r="Y19" s="104">
        <f>IFERROR(IF('Flight Methodologies'!$D$4="A",((($D19-'Flight Methodologies'!$E$9)*$E19*$G19*$O19*'Emission Factors'!$E$13)),
IF('Flight Methodologies'!$D$4="B",((($D19-'Flight Methodologies'!$E$17)*$E19*$G19*$O19*'Emission Factors'!$E$13)),
IF('Flight Methodologies'!$D$4="C",((($D19-SUM('Flight Methodologies'!$E$29:$E$30))*$E19*$G19*$O19*'Emission Factors'!$E$13)),((($D19-SUM('Flight Methodologies'!$E$39:$E$40))*$E19*$G19*$O19*'Emission Factors'!$E$13)))))
+
IF(SUM($O19:$P19)=0,0,
IF('Flight Methodologies'!$D$4="A",0,
IF('Flight Methodologies'!$D$4="B",0,
IF('Flight Methodologies'!$D$4="C",0,0)
)))
+
IF($N19=0,0,
IF('Flight Methodologies'!$K$4="A",0,0)
),"")</f>
        <v>0</v>
      </c>
      <c r="Z19" s="104">
        <f>IFERROR(IF('Flight Methodologies'!$D$4="A",((($D19-'Flight Methodologies'!$E$9)*$E19*$G19*$P19*'Emission Factors'!$E$14)),
IF('Flight Methodologies'!$D$4="B",((($D19-'Flight Methodologies'!$E$17)*$E19*$G19*$P19*'Emission Factors'!$E$14)),
IF('Flight Methodologies'!$D$4="C",((($D19-SUM('Flight Methodologies'!$E$29:$E$30))*$E19*$G19*$P19*'Emission Factors'!$E$14)),((($D19-SUM('Flight Methodologies'!$E$39:$E$40))*$E19*$G19*$P19*'Emission Factors'!$E$14)))))
+
IF(SUM($O19:$P19)=0,0,
IF('Flight Methodologies'!$D$4="A",0,
IF('Flight Methodologies'!$D$4="B",0,
IF('Flight Methodologies'!$D$4="C",0,0)
)))
+
IF($N19=0,0,
IF('Flight Methodologies'!$K$4="A",0,0)
),"")</f>
        <v>101947.02003900001</v>
      </c>
      <c r="AA19" s="169">
        <f t="shared" si="0"/>
        <v>107275.45104796611</v>
      </c>
      <c r="AC19" s="109">
        <f t="shared" si="1"/>
        <v>107.27545104796611</v>
      </c>
      <c r="AF19" s="56"/>
    </row>
    <row r="20" spans="2:32" x14ac:dyDescent="0.35">
      <c r="B20" s="63" t="s">
        <v>15</v>
      </c>
      <c r="C20" s="63" t="str">
        <f>IFERROR(VLOOKUP(B20,'Country and Student Data'!$B$5:$E$300,2,FALSE),"")</f>
        <v>Europe</v>
      </c>
      <c r="D20" s="104">
        <f>IFERROR(
VLOOKUP($B20,'Country and Student Data'!$B$5:$D$300,3,FALSE)
+
IF(OR(C20="Home",C20="UK"),0,
IF('Flight Methodologies'!$D$4="A",'Flight Methodologies'!$E$9,
IF('Flight Methodologies'!$D$4="B",'Flight Methodologies'!$E$17,
IF('Flight Methodologies'!$D$4="C",'Flight Methodologies'!$E$29+'Flight Methodologies'!$E$30,'Flight Methodologies'!$E$39+'Flight Methodologies'!$E$40)))), "")</f>
        <v>1890.6100000000001</v>
      </c>
      <c r="E20" s="101">
        <f>IFERROR(VLOOKUP(B20,'Country and Student Data'!B:E,4,FALSE),"")</f>
        <v>26</v>
      </c>
      <c r="G20" s="85">
        <v>2</v>
      </c>
      <c r="H20" s="66"/>
      <c r="I20" s="86"/>
      <c r="J20" s="86"/>
      <c r="K20" s="86"/>
      <c r="L20" s="86"/>
      <c r="M20" s="86"/>
      <c r="N20" s="86"/>
      <c r="O20" s="86">
        <v>1</v>
      </c>
      <c r="P20" s="86"/>
      <c r="R20" s="104">
        <f>IFERROR(
((I20*$D20*$E20*$G20*'Emission Factors'!$E$6))
+
IF(SUM($O20:$P20)=0,0,
IF('Flight Methodologies'!$D$4="A",(0.5*'Flight Methodologies'!$E$9*$E20*SUM($O20:$P20)*$G20*'Emission Factors'!$E$6),
IF('Flight Methodologies'!$D$4="B",(('Flight Methodologies'!$E$18*'Flight Methodologies'!$E$17*$E20*SUM($O20:$P20)*$G20*'Emission Factors'!$E$6)),
IF('Flight Methodologies'!$D$4="C",(0.5*'Flight Methodologies'!$E$30*$E20*SUM($O20:$P20)*$G20*'Emission Factors'!$E$6),(('Flight Methodologies'!$E$41*'Flight Methodologies'!$E$40*$E20*SUM($O20:$P20)*$G20*'Emission Factors'!$E$6)))
)))
+
IF($N20=0,0,
IF('Flight Methodologies'!$K$4="A",(0.5*'Flight Methodologies'!$K$9*$E20*$N20*$G20*'Emission Factors'!$E$6),(('Flight Methodologies'!$K$18*'Flight Methodologies'!$K$17*$E20*N20*$G20*'Emission Factors'!$E$6)))
),"")</f>
        <v>23.396256000000001</v>
      </c>
      <c r="S20" s="104">
        <f>IFERROR(((J20*$D20*$E20*$G20*'Emission Factors'!$E$7))
+
IF(SUM($O20:$P20)=0,0,
IF('Flight Methodologies'!$D$4="A",(0.5*'Flight Methodologies'!$E$9*$E20*SUM($O20:$P20)*$G20*'Emission Factors'!$E$7),
IF('Flight Methodologies'!$D$4="B",(('Flight Methodologies'!$E$19*'Flight Methodologies'!$E$17*$E20*SUM($O20:$P20)*$G20*'Emission Factors'!$E$7)),
IF('Flight Methodologies'!$D$4="C",(0.5*'Flight Methodologies'!$E$30*$E20*SUM($O20:$P20)*$G20*'Emission Factors'!$E$7),(('Flight Methodologies'!$E$42*'Flight Methodologies'!$E$40*$E20*SUM($O20:$P20)*$G20*'Emission Factors'!$E$7)))
)))
+
IF($N20=0,0,
IF('Flight Methodologies'!$K$4="A",(0.5*'Flight Methodologies'!$K$9*$E20*$N20*$G20*'Emission Factors'!$E$7),(('Flight Methodologies'!$K$19*'Flight Methodologies'!$K$17*$E20*N20*$G20*'Emission Factors'!$E$7)))
),"")</f>
        <v>0</v>
      </c>
      <c r="T20" s="104">
        <f>IFERROR(((K20*$D20*$E20*$G20*'Emission Factors'!$E$8))
+
IF(SUM($O20:$P20)=0,0,
IF('Flight Methodologies'!$D$4="A",0,
IF('Flight Methodologies'!$D$4="B",(('Flight Methodologies'!$E$20*'Flight Methodologies'!$E$17*$E20*SUM($O20:$P20)*$G20*'Emission Factors'!$E$8)),
IF('Flight Methodologies'!$D$4="C",0,(('Flight Methodologies'!$E$43*'Flight Methodologies'!$E$40*$E20*SUM($O20:$P20)*$G20*'Emission Factors'!$E$8)))
)))
+
IF($N20=0,0,
IF('Flight Methodologies'!$K$4="A",0,(('Flight Methodologies'!$K$20*'Flight Methodologies'!$K$17*$E20*N20*$G20*'Emission Factors'!$E$8)))
),"")</f>
        <v>0</v>
      </c>
      <c r="U20" s="104">
        <f>IFERROR(((L20*$D20*$E20*$G20*'Emission Factors'!$E$9))
+
IF(SUM($O20:$P20)=0,0,
IF('Flight Methodologies'!$D$4="A",0,
IF('Flight Methodologies'!$D$4="B",(('Flight Methodologies'!$E$21*'Flight Methodologies'!$E$17*$E20*SUM($O20:$P20)*$G20*'Emission Factors'!$E$9)),
IF('Flight Methodologies'!$D$4="C",0,(('Flight Methodologies'!$E$44*'Flight Methodologies'!$E$40*$E20*SUM($O20:$P20)*$G20*'Emission Factors'!$E$9)))
)))
+
IF($N20=0,0,
IF('Flight Methodologies'!$K$4="A",0,(('Flight Methodologies'!$K$21*'Flight Methodologies'!$K$17*$E20*N20*$G20*'Emission Factors'!$E$9)))
),"")</f>
        <v>14.341915406174497</v>
      </c>
      <c r="V20" s="104">
        <f>IF(SUM(I20:P20)=0,"",
IF(SUM($O20:$P20)=0,0,
IF('Flight Methodologies'!$D$4="A",0,
IF('Flight Methodologies'!$D$4="B",(('Flight Methodologies'!$E$22*'Flight Methodologies'!$E$17*$E20*SUM($O20:$P20)*$G20*'Emission Factors'!$E$10)),
IF('Flight Methodologies'!$D$4="C",0,(('Flight Methodologies'!$E$45*'Flight Methodologies'!$E$40*$E20*SUM($O20:$P20)*$G20*'Emission Factors'!$E$10)))
)))
+
IF($N20=0,0,
IF('Flight Methodologies'!$K$4="A",0,(('Flight Methodologies'!$K$22*'Flight Methodologies'!$K$17*$E20*N20*$G20*'Emission Factors'!$E$10)))
))</f>
        <v>20.865535601731004</v>
      </c>
      <c r="W20" s="104">
        <f>IFERROR(((M20*$D20*$E20*$G20*'Emission Factors'!$E$11))
+
IF(SUM($O20:$P20)=0,0,
IF('Flight Methodologies'!$D$4="A",0,
IF('Flight Methodologies'!$D$4="B",0,
IF('Flight Methodologies'!$D$4="C",0,0)
)))
+
IF($N20=0,0,
IF('Flight Methodologies'!$K$4="A",0,0)
),"")</f>
        <v>0</v>
      </c>
      <c r="X20" s="104">
        <f>IFERROR(IF('Flight Methodologies'!$K$4="A",((($D20-'Flight Methodologies'!$K$9)*$E20*$G20*$N20*'Emission Factors'!$E$12)),((($D20-'Flight Methodologies'!$K$17)*$E20*$G20*$N20*'Emission Factors'!$E$12))
)
+
IF(SUM($O20:$P20)=0,0,
IF('Flight Methodologies'!$D$4="A",0,
IF('Flight Methodologies'!$D$4="B",0,
IF('Flight Methodologies'!$D$4="C",('Flight Methodologies'!$E$29*$E20*SUM($O20:$P20)*$G20*'Emission Factors'!$E$12),('Flight Methodologies'!$E$39*$E20*SUM($O20:$P20)*$G20*'Emission Factors'!$E$12))
))),"")</f>
        <v>9177.3433752000001</v>
      </c>
      <c r="Y20" s="104">
        <f>IFERROR(IF('Flight Methodologies'!$D$4="A",((($D20-'Flight Methodologies'!$E$9)*$E20*$G20*$O20*'Emission Factors'!$E$13)),
IF('Flight Methodologies'!$D$4="B",((($D20-'Flight Methodologies'!$E$17)*$E20*$G20*$O20*'Emission Factors'!$E$13)),
IF('Flight Methodologies'!$D$4="C",((($D20-SUM('Flight Methodologies'!$E$29:$E$30))*$E20*$G20*$O20*'Emission Factors'!$E$13)),((($D20-SUM('Flight Methodologies'!$E$39:$E$40))*$E20*$G20*$O20*'Emission Factors'!$E$13)))))
+
IF(SUM($O20:$P20)=0,0,
IF('Flight Methodologies'!$D$4="A",0,
IF('Flight Methodologies'!$D$4="B",0,
IF('Flight Methodologies'!$D$4="C",0,0)
)))
+
IF($N20=0,0,
IF('Flight Methodologies'!$K$4="A",0,0)
),"")</f>
        <v>11744.2917696</v>
      </c>
      <c r="Z20" s="104">
        <f>IFERROR(IF('Flight Methodologies'!$D$4="A",((($D20-'Flight Methodologies'!$E$9)*$E20*$G20*$P20*'Emission Factors'!$E$14)),
IF('Flight Methodologies'!$D$4="B",((($D20-'Flight Methodologies'!$E$17)*$E20*$G20*$P20*'Emission Factors'!$E$14)),
IF('Flight Methodologies'!$D$4="C",((($D20-SUM('Flight Methodologies'!$E$29:$E$30))*$E20*$G20*$P20*'Emission Factors'!$E$14)),((($D20-SUM('Flight Methodologies'!$E$39:$E$40))*$E20*$G20*$P20*'Emission Factors'!$E$14)))))
+
IF(SUM($O20:$P20)=0,0,
IF('Flight Methodologies'!$D$4="A",0,
IF('Flight Methodologies'!$D$4="B",0,
IF('Flight Methodologies'!$D$4="C",0,0)
)))
+
IF($N20=0,0,
IF('Flight Methodologies'!$K$4="A",0,0)
),"")</f>
        <v>0</v>
      </c>
      <c r="AA20" s="169">
        <f t="shared" si="0"/>
        <v>20980.238851807906</v>
      </c>
      <c r="AC20" s="109">
        <f t="shared" si="1"/>
        <v>20.980238851807908</v>
      </c>
    </row>
    <row r="21" spans="2:32" x14ac:dyDescent="0.35">
      <c r="B21" s="63" t="s">
        <v>16</v>
      </c>
      <c r="C21" s="63" t="str">
        <f>IFERROR(VLOOKUP(B21,'Country and Student Data'!$B$5:$E$300,2,FALSE),"")</f>
        <v>Europe</v>
      </c>
      <c r="D21" s="104">
        <f>IFERROR(
VLOOKUP($B21,'Country and Student Data'!$B$5:$D$300,3,FALSE)
+
IF(OR(C21="Home",C21="UK"),0,
IF('Flight Methodologies'!$D$4="A",'Flight Methodologies'!$E$9,
IF('Flight Methodologies'!$D$4="B",'Flight Methodologies'!$E$17,
IF('Flight Methodologies'!$D$4="C",'Flight Methodologies'!$E$29+'Flight Methodologies'!$E$30,'Flight Methodologies'!$E$39+'Flight Methodologies'!$E$40)))), "")</f>
        <v>4624.57</v>
      </c>
      <c r="E21" s="101">
        <f>IFERROR(VLOOKUP(B21,'Country and Student Data'!B:E,4,FALSE),"")</f>
        <v>12</v>
      </c>
      <c r="G21" s="85">
        <v>2</v>
      </c>
      <c r="H21" s="66"/>
      <c r="I21" s="86"/>
      <c r="J21" s="86"/>
      <c r="K21" s="86"/>
      <c r="L21" s="86"/>
      <c r="M21" s="86"/>
      <c r="N21" s="86"/>
      <c r="O21" s="86">
        <v>1</v>
      </c>
      <c r="P21" s="86"/>
      <c r="R21" s="104">
        <f>IFERROR(
((I21*$D21*$E21*$G21*'Emission Factors'!$E$6))
+
IF(SUM($O21:$P21)=0,0,
IF('Flight Methodologies'!$D$4="A",(0.5*'Flight Methodologies'!$E$9*$E21*SUM($O21:$P21)*$G21*'Emission Factors'!$E$6),
IF('Flight Methodologies'!$D$4="B",(('Flight Methodologies'!$E$18*'Flight Methodologies'!$E$17*$E21*SUM($O21:$P21)*$G21*'Emission Factors'!$E$6)),
IF('Flight Methodologies'!$D$4="C",(0.5*'Flight Methodologies'!$E$30*$E21*SUM($O21:$P21)*$G21*'Emission Factors'!$E$6),(('Flight Methodologies'!$E$41*'Flight Methodologies'!$E$40*$E21*SUM($O21:$P21)*$G21*'Emission Factors'!$E$6)))
)))
+
IF($N21=0,0,
IF('Flight Methodologies'!$K$4="A",(0.5*'Flight Methodologies'!$K$9*$E21*$N21*$G21*'Emission Factors'!$E$6),(('Flight Methodologies'!$K$18*'Flight Methodologies'!$K$17*$E21*N21*$G21*'Emission Factors'!$E$6)))
),"")</f>
        <v>10.798272000000003</v>
      </c>
      <c r="S21" s="104">
        <f>IFERROR(((J21*$D21*$E21*$G21*'Emission Factors'!$E$7))
+
IF(SUM($O21:$P21)=0,0,
IF('Flight Methodologies'!$D$4="A",(0.5*'Flight Methodologies'!$E$9*$E21*SUM($O21:$P21)*$G21*'Emission Factors'!$E$7),
IF('Flight Methodologies'!$D$4="B",(('Flight Methodologies'!$E$19*'Flight Methodologies'!$E$17*$E21*SUM($O21:$P21)*$G21*'Emission Factors'!$E$7)),
IF('Flight Methodologies'!$D$4="C",(0.5*'Flight Methodologies'!$E$30*$E21*SUM($O21:$P21)*$G21*'Emission Factors'!$E$7),(('Flight Methodologies'!$E$42*'Flight Methodologies'!$E$40*$E21*SUM($O21:$P21)*$G21*'Emission Factors'!$E$7)))
)))
+
IF($N21=0,0,
IF('Flight Methodologies'!$K$4="A",(0.5*'Flight Methodologies'!$K$9*$E21*$N21*$G21*'Emission Factors'!$E$7),(('Flight Methodologies'!$K$19*'Flight Methodologies'!$K$17*$E21*N21*$G21*'Emission Factors'!$E$7)))
),"")</f>
        <v>0</v>
      </c>
      <c r="T21" s="104">
        <f>IFERROR(((K21*$D21*$E21*$G21*'Emission Factors'!$E$8))
+
IF(SUM($O21:$P21)=0,0,
IF('Flight Methodologies'!$D$4="A",0,
IF('Flight Methodologies'!$D$4="B",(('Flight Methodologies'!$E$20*'Flight Methodologies'!$E$17*$E21*SUM($O21:$P21)*$G21*'Emission Factors'!$E$8)),
IF('Flight Methodologies'!$D$4="C",0,(('Flight Methodologies'!$E$43*'Flight Methodologies'!$E$40*$E21*SUM($O21:$P21)*$G21*'Emission Factors'!$E$8)))
)))
+
IF($N21=0,0,
IF('Flight Methodologies'!$K$4="A",0,(('Flight Methodologies'!$K$20*'Flight Methodologies'!$K$17*$E21*N21*$G21*'Emission Factors'!$E$8)))
),"")</f>
        <v>0</v>
      </c>
      <c r="U21" s="104">
        <f>IFERROR(((L21*$D21*$E21*$G21*'Emission Factors'!$E$9))
+
IF(SUM($O21:$P21)=0,0,
IF('Flight Methodologies'!$D$4="A",0,
IF('Flight Methodologies'!$D$4="B",(('Flight Methodologies'!$E$21*'Flight Methodologies'!$E$17*$E21*SUM($O21:$P21)*$G21*'Emission Factors'!$E$9)),
IF('Flight Methodologies'!$D$4="C",0,(('Flight Methodologies'!$E$44*'Flight Methodologies'!$E$40*$E21*SUM($O21:$P21)*$G21*'Emission Factors'!$E$9)))
)))
+
IF($N21=0,0,
IF('Flight Methodologies'!$K$4="A",0,(('Flight Methodologies'!$K$21*'Flight Methodologies'!$K$17*$E21*N21*$G21*'Emission Factors'!$E$9)))
),"")</f>
        <v>6.6193455720805385</v>
      </c>
      <c r="V21" s="104">
        <f>IF(SUM(I21:P21)=0,"",
IF(SUM($O21:$P21)=0,0,
IF('Flight Methodologies'!$D$4="A",0,
IF('Flight Methodologies'!$D$4="B",(('Flight Methodologies'!$E$22*'Flight Methodologies'!$E$17*$E21*SUM($O21:$P21)*$G21*'Emission Factors'!$E$10)),
IF('Flight Methodologies'!$D$4="C",0,(('Flight Methodologies'!$E$45*'Flight Methodologies'!$E$40*$E21*SUM($O21:$P21)*$G21*'Emission Factors'!$E$10)))
)))
+
IF($N21=0,0,
IF('Flight Methodologies'!$K$4="A",0,(('Flight Methodologies'!$K$22*'Flight Methodologies'!$K$17*$E21*N21*$G21*'Emission Factors'!$E$10)))
))</f>
        <v>9.6302472007989266</v>
      </c>
      <c r="W21" s="104">
        <f>IFERROR(((M21*$D21*$E21*$G21*'Emission Factors'!$E$11))
+
IF(SUM($O21:$P21)=0,0,
IF('Flight Methodologies'!$D$4="A",0,
IF('Flight Methodologies'!$D$4="B",0,
IF('Flight Methodologies'!$D$4="C",0,0)
)))
+
IF($N21=0,0,
IF('Flight Methodologies'!$K$4="A",0,0)
),"")</f>
        <v>0</v>
      </c>
      <c r="X21" s="104">
        <f>IFERROR(IF('Flight Methodologies'!$K$4="A",((($D21-'Flight Methodologies'!$K$9)*$E21*$G21*$N21*'Emission Factors'!$E$12)),((($D21-'Flight Methodologies'!$K$17)*$E21*$G21*$N21*'Emission Factors'!$E$12))
)
+
IF(SUM($O21:$P21)=0,0,
IF('Flight Methodologies'!$D$4="A",0,
IF('Flight Methodologies'!$D$4="B",0,
IF('Flight Methodologies'!$D$4="C",('Flight Methodologies'!$E$29*$E21*SUM($O21:$P21)*$G21*'Emission Factors'!$E$12),('Flight Methodologies'!$E$39*$E21*SUM($O21:$P21)*$G21*'Emission Factors'!$E$12))
))),"")</f>
        <v>4235.6969423999999</v>
      </c>
      <c r="Y21" s="104">
        <f>IFERROR(IF('Flight Methodologies'!$D$4="A",((($D21-'Flight Methodologies'!$E$9)*$E21*$G21*$O21*'Emission Factors'!$E$13)),
IF('Flight Methodologies'!$D$4="B",((($D21-'Flight Methodologies'!$E$17)*$E21*$G21*$O21*'Emission Factors'!$E$13)),
IF('Flight Methodologies'!$D$4="C",((($D21-SUM('Flight Methodologies'!$E$29:$E$30))*$E21*$G21*$O21*'Emission Factors'!$E$13)),((($D21-SUM('Flight Methodologies'!$E$39:$E$40))*$E21*$G21*$O21*'Emission Factors'!$E$13)))))
+
IF(SUM($O21:$P21)=0,0,
IF('Flight Methodologies'!$D$4="A",0,
IF('Flight Methodologies'!$D$4="B",0,
IF('Flight Methodologies'!$D$4="C",0,0)
)))
+
IF($N21=0,0,
IF('Flight Methodologies'!$K$4="A",0,0)
),"")</f>
        <v>17419.464719999996</v>
      </c>
      <c r="Z21" s="104">
        <f>IFERROR(IF('Flight Methodologies'!$D$4="A",((($D21-'Flight Methodologies'!$E$9)*$E21*$G21*$P21*'Emission Factors'!$E$14)),
IF('Flight Methodologies'!$D$4="B",((($D21-'Flight Methodologies'!$E$17)*$E21*$G21*$P21*'Emission Factors'!$E$14)),
IF('Flight Methodologies'!$D$4="C",((($D21-SUM('Flight Methodologies'!$E$29:$E$30))*$E21*$G21*$P21*'Emission Factors'!$E$14)),((($D21-SUM('Flight Methodologies'!$E$39:$E$40))*$E21*$G21*$P21*'Emission Factors'!$E$14)))))
+
IF(SUM($O21:$P21)=0,0,
IF('Flight Methodologies'!$D$4="A",0,
IF('Flight Methodologies'!$D$4="B",0,
IF('Flight Methodologies'!$D$4="C",0,0)
)))
+
IF($N21=0,0,
IF('Flight Methodologies'!$K$4="A",0,0)
),"")</f>
        <v>0</v>
      </c>
      <c r="AA21" s="169">
        <f t="shared" si="0"/>
        <v>21682.209527172876</v>
      </c>
      <c r="AC21" s="109">
        <f t="shared" si="1"/>
        <v>21.682209527172876</v>
      </c>
    </row>
    <row r="22" spans="2:32" ht="31" x14ac:dyDescent="0.35">
      <c r="B22" s="63" t="s">
        <v>17</v>
      </c>
      <c r="C22" s="63" t="str">
        <f>IFERROR(VLOOKUP(B22,'Country and Student Data'!$B$5:$E$300,2,FALSE),"")</f>
        <v>North America</v>
      </c>
      <c r="D22" s="104">
        <f>IFERROR(
VLOOKUP($B22,'Country and Student Data'!$B$5:$D$300,3,FALSE)
+
IF(OR(C22="Home",C22="UK"),0,
IF('Flight Methodologies'!$D$4="A",'Flight Methodologies'!$E$9,
IF('Flight Methodologies'!$D$4="B",'Flight Methodologies'!$E$17,
IF('Flight Methodologies'!$D$4="C",'Flight Methodologies'!$E$29+'Flight Methodologies'!$E$30,'Flight Methodologies'!$E$39+'Flight Methodologies'!$E$40)))), "")</f>
        <v>5759.57</v>
      </c>
      <c r="E22" s="101">
        <f>IFERROR(VLOOKUP(B22,'Country and Student Data'!B:E,4,FALSE),"")</f>
        <v>1</v>
      </c>
      <c r="G22" s="85">
        <v>2</v>
      </c>
      <c r="H22" s="66"/>
      <c r="I22" s="86"/>
      <c r="J22" s="86"/>
      <c r="K22" s="86"/>
      <c r="L22" s="86"/>
      <c r="M22" s="86"/>
      <c r="N22" s="86"/>
      <c r="O22" s="86"/>
      <c r="P22" s="86">
        <v>1</v>
      </c>
      <c r="R22" s="104">
        <f>IFERROR(
((I22*$D22*$E22*$G22*'Emission Factors'!$E$6))
+
IF(SUM($O22:$P22)=0,0,
IF('Flight Methodologies'!$D$4="A",(0.5*'Flight Methodologies'!$E$9*$E22*SUM($O22:$P22)*$G22*'Emission Factors'!$E$6),
IF('Flight Methodologies'!$D$4="B",(('Flight Methodologies'!$E$18*'Flight Methodologies'!$E$17*$E22*SUM($O22:$P22)*$G22*'Emission Factors'!$E$6)),
IF('Flight Methodologies'!$D$4="C",(0.5*'Flight Methodologies'!$E$30*$E22*SUM($O22:$P22)*$G22*'Emission Factors'!$E$6),(('Flight Methodologies'!$E$41*'Flight Methodologies'!$E$40*$E22*SUM($O22:$P22)*$G22*'Emission Factors'!$E$6)))
)))
+
IF($N22=0,0,
IF('Flight Methodologies'!$K$4="A",(0.5*'Flight Methodologies'!$K$9*$E22*$N22*$G22*'Emission Factors'!$E$6),(('Flight Methodologies'!$K$18*'Flight Methodologies'!$K$17*$E22*N22*$G22*'Emission Factors'!$E$6)))
),"")</f>
        <v>0.8998560000000001</v>
      </c>
      <c r="S22" s="104">
        <f>IFERROR(((J22*$D22*$E22*$G22*'Emission Factors'!$E$7))
+
IF(SUM($O22:$P22)=0,0,
IF('Flight Methodologies'!$D$4="A",(0.5*'Flight Methodologies'!$E$9*$E22*SUM($O22:$P22)*$G22*'Emission Factors'!$E$7),
IF('Flight Methodologies'!$D$4="B",(('Flight Methodologies'!$E$19*'Flight Methodologies'!$E$17*$E22*SUM($O22:$P22)*$G22*'Emission Factors'!$E$7)),
IF('Flight Methodologies'!$D$4="C",(0.5*'Flight Methodologies'!$E$30*$E22*SUM($O22:$P22)*$G22*'Emission Factors'!$E$7),(('Flight Methodologies'!$E$42*'Flight Methodologies'!$E$40*$E22*SUM($O22:$P22)*$G22*'Emission Factors'!$E$7)))
)))
+
IF($N22=0,0,
IF('Flight Methodologies'!$K$4="A",(0.5*'Flight Methodologies'!$K$9*$E22*$N22*$G22*'Emission Factors'!$E$7),(('Flight Methodologies'!$K$19*'Flight Methodologies'!$K$17*$E22*N22*$G22*'Emission Factors'!$E$7)))
),"")</f>
        <v>0</v>
      </c>
      <c r="T22" s="104">
        <f>IFERROR(((K22*$D22*$E22*$G22*'Emission Factors'!$E$8))
+
IF(SUM($O22:$P22)=0,0,
IF('Flight Methodologies'!$D$4="A",0,
IF('Flight Methodologies'!$D$4="B",(('Flight Methodologies'!$E$20*'Flight Methodologies'!$E$17*$E22*SUM($O22:$P22)*$G22*'Emission Factors'!$E$8)),
IF('Flight Methodologies'!$D$4="C",0,(('Flight Methodologies'!$E$43*'Flight Methodologies'!$E$40*$E22*SUM($O22:$P22)*$G22*'Emission Factors'!$E$8)))
)))
+
IF($N22=0,0,
IF('Flight Methodologies'!$K$4="A",0,(('Flight Methodologies'!$K$20*'Flight Methodologies'!$K$17*$E22*N22*$G22*'Emission Factors'!$E$8)))
),"")</f>
        <v>0</v>
      </c>
      <c r="U22" s="104">
        <f>IFERROR(((L22*$D22*$E22*$G22*'Emission Factors'!$E$9))
+
IF(SUM($O22:$P22)=0,0,
IF('Flight Methodologies'!$D$4="A",0,
IF('Flight Methodologies'!$D$4="B",(('Flight Methodologies'!$E$21*'Flight Methodologies'!$E$17*$E22*SUM($O22:$P22)*$G22*'Emission Factors'!$E$9)),
IF('Flight Methodologies'!$D$4="C",0,(('Flight Methodologies'!$E$44*'Flight Methodologies'!$E$40*$E22*SUM($O22:$P22)*$G22*'Emission Factors'!$E$9)))
)))
+
IF($N22=0,0,
IF('Flight Methodologies'!$K$4="A",0,(('Flight Methodologies'!$K$21*'Flight Methodologies'!$K$17*$E22*N22*$G22*'Emission Factors'!$E$9)))
),"")</f>
        <v>0.55161213100671147</v>
      </c>
      <c r="V22" s="104">
        <f>IF(SUM(I22:P22)=0,"",
IF(SUM($O22:$P22)=0,0,
IF('Flight Methodologies'!$D$4="A",0,
IF('Flight Methodologies'!$D$4="B",(('Flight Methodologies'!$E$22*'Flight Methodologies'!$E$17*$E22*SUM($O22:$P22)*$G22*'Emission Factors'!$E$10)),
IF('Flight Methodologies'!$D$4="C",0,(('Flight Methodologies'!$E$45*'Flight Methodologies'!$E$40*$E22*SUM($O22:$P22)*$G22*'Emission Factors'!$E$10)))
)))
+
IF($N22=0,0,
IF('Flight Methodologies'!$K$4="A",0,(('Flight Methodologies'!$K$22*'Flight Methodologies'!$K$17*$E22*N22*$G22*'Emission Factors'!$E$10)))
))</f>
        <v>0.80252060006657711</v>
      </c>
      <c r="W22" s="104">
        <f>IFERROR(((M22*$D22*$E22*$G22*'Emission Factors'!$E$11))
+
IF(SUM($O22:$P22)=0,0,
IF('Flight Methodologies'!$D$4="A",0,
IF('Flight Methodologies'!$D$4="B",0,
IF('Flight Methodologies'!$D$4="C",0,0)
)))
+
IF($N22=0,0,
IF('Flight Methodologies'!$K$4="A",0,0)
),"")</f>
        <v>0</v>
      </c>
      <c r="X22" s="104">
        <f>IFERROR(IF('Flight Methodologies'!$K$4="A",((($D22-'Flight Methodologies'!$K$9)*$E22*$G22*$N22*'Emission Factors'!$E$12)),((($D22-'Flight Methodologies'!$K$17)*$E22*$G22*$N22*'Emission Factors'!$E$12))
)
+
IF(SUM($O22:$P22)=0,0,
IF('Flight Methodologies'!$D$4="A",0,
IF('Flight Methodologies'!$D$4="B",0,
IF('Flight Methodologies'!$D$4="C",('Flight Methodologies'!$E$29*$E22*SUM($O22:$P22)*$G22*'Emission Factors'!$E$12),('Flight Methodologies'!$E$39*$E22*SUM($O22:$P22)*$G22*'Emission Factors'!$E$12))
))),"")</f>
        <v>352.97474519999997</v>
      </c>
      <c r="Y22" s="104">
        <f>IFERROR(IF('Flight Methodologies'!$D$4="A",((($D22-'Flight Methodologies'!$E$9)*$E22*$G22*$O22*'Emission Factors'!$E$13)),
IF('Flight Methodologies'!$D$4="B",((($D22-'Flight Methodologies'!$E$17)*$E22*$G22*$O22*'Emission Factors'!$E$13)),
IF('Flight Methodologies'!$D$4="C",((($D22-SUM('Flight Methodologies'!$E$29:$E$30))*$E22*$G22*$O22*'Emission Factors'!$E$13)),((($D22-SUM('Flight Methodologies'!$E$39:$E$40))*$E22*$G22*$O22*'Emission Factors'!$E$13)))))
+
IF(SUM($O22:$P22)=0,0,
IF('Flight Methodologies'!$D$4="A",0,
IF('Flight Methodologies'!$D$4="B",0,
IF('Flight Methodologies'!$D$4="C",0,0)
)))
+
IF($N22=0,0,
IF('Flight Methodologies'!$K$4="A",0,0)
),"")</f>
        <v>0</v>
      </c>
      <c r="Z22" s="104">
        <f>IFERROR(IF('Flight Methodologies'!$D$4="A",((($D22-'Flight Methodologies'!$E$9)*$E22*$G22*$P22*'Emission Factors'!$E$14)),
IF('Flight Methodologies'!$D$4="B",((($D22-'Flight Methodologies'!$E$17)*$E22*$G22*$P22*'Emission Factors'!$E$14)),
IF('Flight Methodologies'!$D$4="C",((($D22-SUM('Flight Methodologies'!$E$29:$E$30))*$E22*$G22*$P22*'Emission Factors'!$E$14)),((($D22-SUM('Flight Methodologies'!$E$39:$E$40))*$E22*$G22*$P22*'Emission Factors'!$E$14)))))
+
IF(SUM($O22:$P22)=0,0,
IF('Flight Methodologies'!$D$4="A",0,
IF('Flight Methodologies'!$D$4="B",0,
IF('Flight Methodologies'!$D$4="C",0,0)
)))
+
IF($N22=0,0,
IF('Flight Methodologies'!$K$4="A",0,0)
),"")</f>
        <v>2042.72288</v>
      </c>
      <c r="AA22" s="169">
        <f t="shared" si="0"/>
        <v>2397.9516139310731</v>
      </c>
      <c r="AC22" s="109">
        <f t="shared" si="1"/>
        <v>2.397951613931073</v>
      </c>
    </row>
    <row r="23" spans="2:32" x14ac:dyDescent="0.35">
      <c r="B23" s="63" t="s">
        <v>18</v>
      </c>
      <c r="C23" s="63" t="str">
        <f>IFERROR(VLOOKUP(B23,'Country and Student Data'!$B$5:$E$300,2,FALSE),"")</f>
        <v>Asia</v>
      </c>
      <c r="D23" s="104">
        <f>IFERROR(
VLOOKUP($B23,'Country and Student Data'!$B$5:$D$300,3,FALSE)
+
IF(OR(C23="Home",C23="UK"),0,
IF('Flight Methodologies'!$D$4="A",'Flight Methodologies'!$E$9,
IF('Flight Methodologies'!$D$4="B",'Flight Methodologies'!$E$17,
IF('Flight Methodologies'!$D$4="C",'Flight Methodologies'!$E$29+'Flight Methodologies'!$E$30,'Flight Methodologies'!$E$39+'Flight Methodologies'!$E$40)))), "")</f>
        <v>5726.86</v>
      </c>
      <c r="E23" s="101">
        <f>IFERROR(VLOOKUP(B23,'Country and Student Data'!B:E,4,FALSE),"")</f>
        <v>9</v>
      </c>
      <c r="G23" s="85">
        <v>2</v>
      </c>
      <c r="H23" s="66"/>
      <c r="I23" s="86"/>
      <c r="J23" s="86"/>
      <c r="K23" s="86"/>
      <c r="L23" s="86"/>
      <c r="M23" s="86"/>
      <c r="N23" s="86"/>
      <c r="O23" s="86"/>
      <c r="P23" s="86">
        <v>1</v>
      </c>
      <c r="R23" s="104">
        <f>IFERROR(
((I23*$D23*$E23*$G23*'Emission Factors'!$E$6))
+
IF(SUM($O23:$P23)=0,0,
IF('Flight Methodologies'!$D$4="A",(0.5*'Flight Methodologies'!$E$9*$E23*SUM($O23:$P23)*$G23*'Emission Factors'!$E$6),
IF('Flight Methodologies'!$D$4="B",(('Flight Methodologies'!$E$18*'Flight Methodologies'!$E$17*$E23*SUM($O23:$P23)*$G23*'Emission Factors'!$E$6)),
IF('Flight Methodologies'!$D$4="C",(0.5*'Flight Methodologies'!$E$30*$E23*SUM($O23:$P23)*$G23*'Emission Factors'!$E$6),(('Flight Methodologies'!$E$41*'Flight Methodologies'!$E$40*$E23*SUM($O23:$P23)*$G23*'Emission Factors'!$E$6)))
)))
+
IF($N23=0,0,
IF('Flight Methodologies'!$K$4="A",(0.5*'Flight Methodologies'!$K$9*$E23*$N23*$G23*'Emission Factors'!$E$6),(('Flight Methodologies'!$K$18*'Flight Methodologies'!$K$17*$E23*N23*$G23*'Emission Factors'!$E$6)))
),"")</f>
        <v>8.0987040000000015</v>
      </c>
      <c r="S23" s="104">
        <f>IFERROR(((J23*$D23*$E23*$G23*'Emission Factors'!$E$7))
+
IF(SUM($O23:$P23)=0,0,
IF('Flight Methodologies'!$D$4="A",(0.5*'Flight Methodologies'!$E$9*$E23*SUM($O23:$P23)*$G23*'Emission Factors'!$E$7),
IF('Flight Methodologies'!$D$4="B",(('Flight Methodologies'!$E$19*'Flight Methodologies'!$E$17*$E23*SUM($O23:$P23)*$G23*'Emission Factors'!$E$7)),
IF('Flight Methodologies'!$D$4="C",(0.5*'Flight Methodologies'!$E$30*$E23*SUM($O23:$P23)*$G23*'Emission Factors'!$E$7),(('Flight Methodologies'!$E$42*'Flight Methodologies'!$E$40*$E23*SUM($O23:$P23)*$G23*'Emission Factors'!$E$7)))
)))
+
IF($N23=0,0,
IF('Flight Methodologies'!$K$4="A",(0.5*'Flight Methodologies'!$K$9*$E23*$N23*$G23*'Emission Factors'!$E$7),(('Flight Methodologies'!$K$19*'Flight Methodologies'!$K$17*$E23*N23*$G23*'Emission Factors'!$E$7)))
),"")</f>
        <v>0</v>
      </c>
      <c r="T23" s="104">
        <f>IFERROR(((K23*$D23*$E23*$G23*'Emission Factors'!$E$8))
+
IF(SUM($O23:$P23)=0,0,
IF('Flight Methodologies'!$D$4="A",0,
IF('Flight Methodologies'!$D$4="B",(('Flight Methodologies'!$E$20*'Flight Methodologies'!$E$17*$E23*SUM($O23:$P23)*$G23*'Emission Factors'!$E$8)),
IF('Flight Methodologies'!$D$4="C",0,(('Flight Methodologies'!$E$43*'Flight Methodologies'!$E$40*$E23*SUM($O23:$P23)*$G23*'Emission Factors'!$E$8)))
)))
+
IF($N23=0,0,
IF('Flight Methodologies'!$K$4="A",0,(('Flight Methodologies'!$K$20*'Flight Methodologies'!$K$17*$E23*N23*$G23*'Emission Factors'!$E$8)))
),"")</f>
        <v>0</v>
      </c>
      <c r="U23" s="104">
        <f>IFERROR(((L23*$D23*$E23*$G23*'Emission Factors'!$E$9))
+
IF(SUM($O23:$P23)=0,0,
IF('Flight Methodologies'!$D$4="A",0,
IF('Flight Methodologies'!$D$4="B",(('Flight Methodologies'!$E$21*'Flight Methodologies'!$E$17*$E23*SUM($O23:$P23)*$G23*'Emission Factors'!$E$9)),
IF('Flight Methodologies'!$D$4="C",0,(('Flight Methodologies'!$E$44*'Flight Methodologies'!$E$40*$E23*SUM($O23:$P23)*$G23*'Emission Factors'!$E$9)))
)))
+
IF($N23=0,0,
IF('Flight Methodologies'!$K$4="A",0,(('Flight Methodologies'!$K$21*'Flight Methodologies'!$K$17*$E23*N23*$G23*'Emission Factors'!$E$9)))
),"")</f>
        <v>4.9645091790604026</v>
      </c>
      <c r="V23" s="104">
        <f>IF(SUM(I23:P23)=0,"",
IF(SUM($O23:$P23)=0,0,
IF('Flight Methodologies'!$D$4="A",0,
IF('Flight Methodologies'!$D$4="B",(('Flight Methodologies'!$E$22*'Flight Methodologies'!$E$17*$E23*SUM($O23:$P23)*$G23*'Emission Factors'!$E$10)),
IF('Flight Methodologies'!$D$4="C",0,(('Flight Methodologies'!$E$45*'Flight Methodologies'!$E$40*$E23*SUM($O23:$P23)*$G23*'Emission Factors'!$E$10)))
)))
+
IF($N23=0,0,
IF('Flight Methodologies'!$K$4="A",0,(('Flight Methodologies'!$K$22*'Flight Methodologies'!$K$17*$E23*N23*$G23*'Emission Factors'!$E$10)))
))</f>
        <v>7.2226854005991941</v>
      </c>
      <c r="W23" s="104">
        <f>IFERROR(((M23*$D23*$E23*$G23*'Emission Factors'!$E$11))
+
IF(SUM($O23:$P23)=0,0,
IF('Flight Methodologies'!$D$4="A",0,
IF('Flight Methodologies'!$D$4="B",0,
IF('Flight Methodologies'!$D$4="C",0,0)
)))
+
IF($N23=0,0,
IF('Flight Methodologies'!$K$4="A",0,0)
),"")</f>
        <v>0</v>
      </c>
      <c r="X23" s="104">
        <f>IFERROR(IF('Flight Methodologies'!$K$4="A",((($D23-'Flight Methodologies'!$K$9)*$E23*$G23*$N23*'Emission Factors'!$E$12)),((($D23-'Flight Methodologies'!$K$17)*$E23*$G23*$N23*'Emission Factors'!$E$12))
)
+
IF(SUM($O23:$P23)=0,0,
IF('Flight Methodologies'!$D$4="A",0,
IF('Flight Methodologies'!$D$4="B",0,
IF('Flight Methodologies'!$D$4="C",('Flight Methodologies'!$E$29*$E23*SUM($O23:$P23)*$G23*'Emission Factors'!$E$12),('Flight Methodologies'!$E$39*$E23*SUM($O23:$P23)*$G23*'Emission Factors'!$E$12))
))),"")</f>
        <v>3176.7727067999999</v>
      </c>
      <c r="Y23" s="104">
        <f>IFERROR(IF('Flight Methodologies'!$D$4="A",((($D23-'Flight Methodologies'!$E$9)*$E23*$G23*$O23*'Emission Factors'!$E$13)),
IF('Flight Methodologies'!$D$4="B",((($D23-'Flight Methodologies'!$E$17)*$E23*$G23*$O23*'Emission Factors'!$E$13)),
IF('Flight Methodologies'!$D$4="C",((($D23-SUM('Flight Methodologies'!$E$29:$E$30))*$E23*$G23*$O23*'Emission Factors'!$E$13)),((($D23-SUM('Flight Methodologies'!$E$39:$E$40))*$E23*$G23*$O23*'Emission Factors'!$E$13)))))
+
IF(SUM($O23:$P23)=0,0,
IF('Flight Methodologies'!$D$4="A",0,
IF('Flight Methodologies'!$D$4="B",0,
IF('Flight Methodologies'!$D$4="C",0,0)
)))
+
IF($N23=0,0,
IF('Flight Methodologies'!$K$4="A",0,0)
),"")</f>
        <v>0</v>
      </c>
      <c r="Z23" s="104">
        <f>IFERROR(IF('Flight Methodologies'!$D$4="A",((($D23-'Flight Methodologies'!$E$9)*$E23*$G23*$P23*'Emission Factors'!$E$14)),
IF('Flight Methodologies'!$D$4="B",((($D23-'Flight Methodologies'!$E$17)*$E23*$G23*$P23*'Emission Factors'!$E$14)),
IF('Flight Methodologies'!$D$4="C",((($D23-SUM('Flight Methodologies'!$E$29:$E$30))*$E23*$G23*$P23*'Emission Factors'!$E$14)),((($D23-SUM('Flight Methodologies'!$E$39:$E$40))*$E23*$G23*$P23*'Emission Factors'!$E$14)))))
+
IF(SUM($O23:$P23)=0,0,
IF('Flight Methodologies'!$D$4="A",0,
IF('Flight Methodologies'!$D$4="B",0,
IF('Flight Methodologies'!$D$4="C",0,0)
)))
+
IF($N23=0,0,
IF('Flight Methodologies'!$K$4="A",0,0)
),"")</f>
        <v>18266.6851542</v>
      </c>
      <c r="AA23" s="169">
        <f t="shared" si="0"/>
        <v>21463.743759579658</v>
      </c>
      <c r="AC23" s="109">
        <f t="shared" si="1"/>
        <v>21.463743759579657</v>
      </c>
    </row>
    <row r="24" spans="2:32" x14ac:dyDescent="0.35">
      <c r="B24" s="63" t="s">
        <v>19</v>
      </c>
      <c r="C24" s="63" t="str">
        <f>IFERROR(VLOOKUP(B24,'Country and Student Data'!$B$5:$E$300,2,FALSE),"")</f>
        <v>Asia</v>
      </c>
      <c r="D24" s="104">
        <f>IFERROR(
VLOOKUP($B24,'Country and Student Data'!$B$5:$D$300,3,FALSE)
+
IF(OR(C24="Home",C24="UK"),0,
IF('Flight Methodologies'!$D$4="A",'Flight Methodologies'!$E$9,
IF('Flight Methodologies'!$D$4="B",'Flight Methodologies'!$E$17,
IF('Flight Methodologies'!$D$4="C",'Flight Methodologies'!$E$29+'Flight Methodologies'!$E$30,'Flight Methodologies'!$E$39+'Flight Methodologies'!$E$40)))), "")</f>
        <v>8659.91</v>
      </c>
      <c r="E24" s="101">
        <f>IFERROR(VLOOKUP(B24,'Country and Student Data'!B:E,4,FALSE),"")</f>
        <v>139</v>
      </c>
      <c r="G24" s="85">
        <v>2</v>
      </c>
      <c r="H24" s="66"/>
      <c r="I24" s="86"/>
      <c r="J24" s="86"/>
      <c r="K24" s="86"/>
      <c r="L24" s="86"/>
      <c r="M24" s="86"/>
      <c r="N24" s="86"/>
      <c r="O24" s="86"/>
      <c r="P24" s="86">
        <v>1</v>
      </c>
      <c r="R24" s="104">
        <f>IFERROR(
((I24*$D24*$E24*$G24*'Emission Factors'!$E$6))
+
IF(SUM($O24:$P24)=0,0,
IF('Flight Methodologies'!$D$4="A",(0.5*'Flight Methodologies'!$E$9*$E24*SUM($O24:$P24)*$G24*'Emission Factors'!$E$6),
IF('Flight Methodologies'!$D$4="B",(('Flight Methodologies'!$E$18*'Flight Methodologies'!$E$17*$E24*SUM($O24:$P24)*$G24*'Emission Factors'!$E$6)),
IF('Flight Methodologies'!$D$4="C",(0.5*'Flight Methodologies'!$E$30*$E24*SUM($O24:$P24)*$G24*'Emission Factors'!$E$6),(('Flight Methodologies'!$E$41*'Flight Methodologies'!$E$40*$E24*SUM($O24:$P24)*$G24*'Emission Factors'!$E$6)))
)))
+
IF($N24=0,0,
IF('Flight Methodologies'!$K$4="A",(0.5*'Flight Methodologies'!$K$9*$E24*$N24*$G24*'Emission Factors'!$E$6),(('Flight Methodologies'!$K$18*'Flight Methodologies'!$K$17*$E24*N24*$G24*'Emission Factors'!$E$6)))
),"")</f>
        <v>125.07998400000001</v>
      </c>
      <c r="S24" s="104">
        <f>IFERROR(((J24*$D24*$E24*$G24*'Emission Factors'!$E$7))
+
IF(SUM($O24:$P24)=0,0,
IF('Flight Methodologies'!$D$4="A",(0.5*'Flight Methodologies'!$E$9*$E24*SUM($O24:$P24)*$G24*'Emission Factors'!$E$7),
IF('Flight Methodologies'!$D$4="B",(('Flight Methodologies'!$E$19*'Flight Methodologies'!$E$17*$E24*SUM($O24:$P24)*$G24*'Emission Factors'!$E$7)),
IF('Flight Methodologies'!$D$4="C",(0.5*'Flight Methodologies'!$E$30*$E24*SUM($O24:$P24)*$G24*'Emission Factors'!$E$7),(('Flight Methodologies'!$E$42*'Flight Methodologies'!$E$40*$E24*SUM($O24:$P24)*$G24*'Emission Factors'!$E$7)))
)))
+
IF($N24=0,0,
IF('Flight Methodologies'!$K$4="A",(0.5*'Flight Methodologies'!$K$9*$E24*$N24*$G24*'Emission Factors'!$E$7),(('Flight Methodologies'!$K$19*'Flight Methodologies'!$K$17*$E24*N24*$G24*'Emission Factors'!$E$7)))
),"")</f>
        <v>0</v>
      </c>
      <c r="T24" s="104">
        <f>IFERROR(((K24*$D24*$E24*$G24*'Emission Factors'!$E$8))
+
IF(SUM($O24:$P24)=0,0,
IF('Flight Methodologies'!$D$4="A",0,
IF('Flight Methodologies'!$D$4="B",(('Flight Methodologies'!$E$20*'Flight Methodologies'!$E$17*$E24*SUM($O24:$P24)*$G24*'Emission Factors'!$E$8)),
IF('Flight Methodologies'!$D$4="C",0,(('Flight Methodologies'!$E$43*'Flight Methodologies'!$E$40*$E24*SUM($O24:$P24)*$G24*'Emission Factors'!$E$8)))
)))
+
IF($N24=0,0,
IF('Flight Methodologies'!$K$4="A",0,(('Flight Methodologies'!$K$20*'Flight Methodologies'!$K$17*$E24*N24*$G24*'Emission Factors'!$E$8)))
),"")</f>
        <v>0</v>
      </c>
      <c r="U24" s="104">
        <f>IFERROR(((L24*$D24*$E24*$G24*'Emission Factors'!$E$9))
+
IF(SUM($O24:$P24)=0,0,
IF('Flight Methodologies'!$D$4="A",0,
IF('Flight Methodologies'!$D$4="B",(('Flight Methodologies'!$E$21*'Flight Methodologies'!$E$17*$E24*SUM($O24:$P24)*$G24*'Emission Factors'!$E$9)),
IF('Flight Methodologies'!$D$4="C",0,(('Flight Methodologies'!$E$44*'Flight Methodologies'!$E$40*$E24*SUM($O24:$P24)*$G24*'Emission Factors'!$E$9)))
)))
+
IF($N24=0,0,
IF('Flight Methodologies'!$K$4="A",0,(('Flight Methodologies'!$K$21*'Flight Methodologies'!$K$17*$E24*N24*$G24*'Emission Factors'!$E$9)))
),"")</f>
        <v>76.674086209932895</v>
      </c>
      <c r="V24" s="104">
        <f>IF(SUM(I24:P24)=0,"",
IF(SUM($O24:$P24)=0,0,
IF('Flight Methodologies'!$D$4="A",0,
IF('Flight Methodologies'!$D$4="B",(('Flight Methodologies'!$E$22*'Flight Methodologies'!$E$17*$E24*SUM($O24:$P24)*$G24*'Emission Factors'!$E$10)),
IF('Flight Methodologies'!$D$4="C",0,(('Flight Methodologies'!$E$45*'Flight Methodologies'!$E$40*$E24*SUM($O24:$P24)*$G24*'Emission Factors'!$E$10)))
)))
+
IF($N24=0,0,
IF('Flight Methodologies'!$K$4="A",0,(('Flight Methodologies'!$K$22*'Flight Methodologies'!$K$17*$E24*N24*$G24*'Emission Factors'!$E$10)))
))</f>
        <v>111.55036340925422</v>
      </c>
      <c r="W24" s="104">
        <f>IFERROR(((M24*$D24*$E24*$G24*'Emission Factors'!$E$11))
+
IF(SUM($O24:$P24)=0,0,
IF('Flight Methodologies'!$D$4="A",0,
IF('Flight Methodologies'!$D$4="B",0,
IF('Flight Methodologies'!$D$4="C",0,0)
)))
+
IF($N24=0,0,
IF('Flight Methodologies'!$K$4="A",0,0)
),"")</f>
        <v>0</v>
      </c>
      <c r="X24" s="104">
        <f>IFERROR(IF('Flight Methodologies'!$K$4="A",((($D24-'Flight Methodologies'!$K$9)*$E24*$G24*$N24*'Emission Factors'!$E$12)),((($D24-'Flight Methodologies'!$K$17)*$E24*$G24*$N24*'Emission Factors'!$E$12))
)
+
IF(SUM($O24:$P24)=0,0,
IF('Flight Methodologies'!$D$4="A",0,
IF('Flight Methodologies'!$D$4="B",0,
IF('Flight Methodologies'!$D$4="C",('Flight Methodologies'!$E$29*$E24*SUM($O24:$P24)*$G24*'Emission Factors'!$E$12),('Flight Methodologies'!$E$39*$E24*SUM($O24:$P24)*$G24*'Emission Factors'!$E$12))
))),"")</f>
        <v>49063.489582800001</v>
      </c>
      <c r="Y24" s="104">
        <f>IFERROR(IF('Flight Methodologies'!$D$4="A",((($D24-'Flight Methodologies'!$E$9)*$E24*$G24*$O24*'Emission Factors'!$E$13)),
IF('Flight Methodologies'!$D$4="B",((($D24-'Flight Methodologies'!$E$17)*$E24*$G24*$O24*'Emission Factors'!$E$13)),
IF('Flight Methodologies'!$D$4="C",((($D24-SUM('Flight Methodologies'!$E$29:$E$30))*$E24*$G24*$O24*'Emission Factors'!$E$13)),((($D24-SUM('Flight Methodologies'!$E$39:$E$40))*$E24*$G24*$O24*'Emission Factors'!$E$13)))))
+
IF(SUM($O24:$P24)=0,0,
IF('Flight Methodologies'!$D$4="A",0,
IF('Flight Methodologies'!$D$4="B",0,
IF('Flight Methodologies'!$D$4="C",0,0)
)))
+
IF($N24=0,0,
IF('Flight Methodologies'!$K$4="A",0,0)
),"")</f>
        <v>0</v>
      </c>
      <c r="Z24" s="104">
        <f>IFERROR(IF('Flight Methodologies'!$D$4="A",((($D24-'Flight Methodologies'!$E$9)*$E24*$G24*$P24*'Emission Factors'!$E$14)),
IF('Flight Methodologies'!$D$4="B",((($D24-'Flight Methodologies'!$E$17)*$E24*$G24*$P24*'Emission Factors'!$E$14)),
IF('Flight Methodologies'!$D$4="C",((($D24-SUM('Flight Methodologies'!$E$29:$E$30))*$E24*$G24*$P24*'Emission Factors'!$E$14)),((($D24-SUM('Flight Methodologies'!$E$39:$E$40))*$E24*$G24*$P24*'Emission Factors'!$E$14)))))
+
IF(SUM($O24:$P24)=0,0,
IF('Flight Methodologies'!$D$4="A",0,
IF('Flight Methodologies'!$D$4="B",0,
IF('Flight Methodologies'!$D$4="C",0,0)
)))
+
IF($N24=0,0,
IF('Flight Methodologies'!$K$4="A",0,0)
),"")</f>
        <v>445286.07671720005</v>
      </c>
      <c r="AA24" s="169">
        <f t="shared" si="0"/>
        <v>494662.87073361926</v>
      </c>
      <c r="AC24" s="109">
        <f t="shared" si="1"/>
        <v>494.66287073361929</v>
      </c>
    </row>
    <row r="25" spans="2:32" ht="31" x14ac:dyDescent="0.35">
      <c r="B25" s="63" t="s">
        <v>20</v>
      </c>
      <c r="C25" s="63" t="str">
        <f>IFERROR(VLOOKUP(B25,'Country and Student Data'!$B$5:$E$300,2,FALSE),"")</f>
        <v>North America</v>
      </c>
      <c r="D25" s="104">
        <f>IFERROR(
VLOOKUP($B25,'Country and Student Data'!$B$5:$D$300,3,FALSE)
+
IF(OR(C25="Home",C25="UK"),0,
IF('Flight Methodologies'!$D$4="A",'Flight Methodologies'!$E$9,
IF('Flight Methodologies'!$D$4="B",'Flight Methodologies'!$E$17,
IF('Flight Methodologies'!$D$4="C",'Flight Methodologies'!$E$29+'Flight Methodologies'!$E$30,'Flight Methodologies'!$E$39+'Flight Methodologies'!$E$40)))), "")</f>
        <v>7434.34</v>
      </c>
      <c r="E25" s="101">
        <f>IFERROR(VLOOKUP(B25,'Country and Student Data'!B:E,4,FALSE),"")</f>
        <v>4</v>
      </c>
      <c r="G25" s="85">
        <v>2</v>
      </c>
      <c r="H25" s="66"/>
      <c r="I25" s="86"/>
      <c r="J25" s="86"/>
      <c r="K25" s="86"/>
      <c r="L25" s="86"/>
      <c r="M25" s="86"/>
      <c r="N25" s="86"/>
      <c r="O25" s="86"/>
      <c r="P25" s="86">
        <v>1</v>
      </c>
      <c r="R25" s="104">
        <f>IFERROR(
((I25*$D25*$E25*$G25*'Emission Factors'!$E$6))
+
IF(SUM($O25:$P25)=0,0,
IF('Flight Methodologies'!$D$4="A",(0.5*'Flight Methodologies'!$E$9*$E25*SUM($O25:$P25)*$G25*'Emission Factors'!$E$6),
IF('Flight Methodologies'!$D$4="B",(('Flight Methodologies'!$E$18*'Flight Methodologies'!$E$17*$E25*SUM($O25:$P25)*$G25*'Emission Factors'!$E$6)),
IF('Flight Methodologies'!$D$4="C",(0.5*'Flight Methodologies'!$E$30*$E25*SUM($O25:$P25)*$G25*'Emission Factors'!$E$6),(('Flight Methodologies'!$E$41*'Flight Methodologies'!$E$40*$E25*SUM($O25:$P25)*$G25*'Emission Factors'!$E$6)))
)))
+
IF($N25=0,0,
IF('Flight Methodologies'!$K$4="A",(0.5*'Flight Methodologies'!$K$9*$E25*$N25*$G25*'Emission Factors'!$E$6),(('Flight Methodologies'!$K$18*'Flight Methodologies'!$K$17*$E25*N25*$G25*'Emission Factors'!$E$6)))
),"")</f>
        <v>3.5994240000000004</v>
      </c>
      <c r="S25" s="104">
        <f>IFERROR(((J25*$D25*$E25*$G25*'Emission Factors'!$E$7))
+
IF(SUM($O25:$P25)=0,0,
IF('Flight Methodologies'!$D$4="A",(0.5*'Flight Methodologies'!$E$9*$E25*SUM($O25:$P25)*$G25*'Emission Factors'!$E$7),
IF('Flight Methodologies'!$D$4="B",(('Flight Methodologies'!$E$19*'Flight Methodologies'!$E$17*$E25*SUM($O25:$P25)*$G25*'Emission Factors'!$E$7)),
IF('Flight Methodologies'!$D$4="C",(0.5*'Flight Methodologies'!$E$30*$E25*SUM($O25:$P25)*$G25*'Emission Factors'!$E$7),(('Flight Methodologies'!$E$42*'Flight Methodologies'!$E$40*$E25*SUM($O25:$P25)*$G25*'Emission Factors'!$E$7)))
)))
+
IF($N25=0,0,
IF('Flight Methodologies'!$K$4="A",(0.5*'Flight Methodologies'!$K$9*$E25*$N25*$G25*'Emission Factors'!$E$7),(('Flight Methodologies'!$K$19*'Flight Methodologies'!$K$17*$E25*N25*$G25*'Emission Factors'!$E$7)))
),"")</f>
        <v>0</v>
      </c>
      <c r="T25" s="104">
        <f>IFERROR(((K25*$D25*$E25*$G25*'Emission Factors'!$E$8))
+
IF(SUM($O25:$P25)=0,0,
IF('Flight Methodologies'!$D$4="A",0,
IF('Flight Methodologies'!$D$4="B",(('Flight Methodologies'!$E$20*'Flight Methodologies'!$E$17*$E25*SUM($O25:$P25)*$G25*'Emission Factors'!$E$8)),
IF('Flight Methodologies'!$D$4="C",0,(('Flight Methodologies'!$E$43*'Flight Methodologies'!$E$40*$E25*SUM($O25:$P25)*$G25*'Emission Factors'!$E$8)))
)))
+
IF($N25=0,0,
IF('Flight Methodologies'!$K$4="A",0,(('Flight Methodologies'!$K$20*'Flight Methodologies'!$K$17*$E25*N25*$G25*'Emission Factors'!$E$8)))
),"")</f>
        <v>0</v>
      </c>
      <c r="U25" s="104">
        <f>IFERROR(((L25*$D25*$E25*$G25*'Emission Factors'!$E$9))
+
IF(SUM($O25:$P25)=0,0,
IF('Flight Methodologies'!$D$4="A",0,
IF('Flight Methodologies'!$D$4="B",(('Flight Methodologies'!$E$21*'Flight Methodologies'!$E$17*$E25*SUM($O25:$P25)*$G25*'Emission Factors'!$E$9)),
IF('Flight Methodologies'!$D$4="C",0,(('Flight Methodologies'!$E$44*'Flight Methodologies'!$E$40*$E25*SUM($O25:$P25)*$G25*'Emission Factors'!$E$9)))
)))
+
IF($N25=0,0,
IF('Flight Methodologies'!$K$4="A",0,(('Flight Methodologies'!$K$21*'Flight Methodologies'!$K$17*$E25*N25*$G25*'Emission Factors'!$E$9)))
),"")</f>
        <v>2.2064485240268459</v>
      </c>
      <c r="V25" s="104">
        <f>IF(SUM(I25:P25)=0,"",
IF(SUM($O25:$P25)=0,0,
IF('Flight Methodologies'!$D$4="A",0,
IF('Flight Methodologies'!$D$4="B",(('Flight Methodologies'!$E$22*'Flight Methodologies'!$E$17*$E25*SUM($O25:$P25)*$G25*'Emission Factors'!$E$10)),
IF('Flight Methodologies'!$D$4="C",0,(('Flight Methodologies'!$E$45*'Flight Methodologies'!$E$40*$E25*SUM($O25:$P25)*$G25*'Emission Factors'!$E$10)))
)))
+
IF($N25=0,0,
IF('Flight Methodologies'!$K$4="A",0,(('Flight Methodologies'!$K$22*'Flight Methodologies'!$K$17*$E25*N25*$G25*'Emission Factors'!$E$10)))
))</f>
        <v>3.2100824002663084</v>
      </c>
      <c r="W25" s="104">
        <f>IFERROR(((M25*$D25*$E25*$G25*'Emission Factors'!$E$11))
+
IF(SUM($O25:$P25)=0,0,
IF('Flight Methodologies'!$D$4="A",0,
IF('Flight Methodologies'!$D$4="B",0,
IF('Flight Methodologies'!$D$4="C",0,0)
)))
+
IF($N25=0,0,
IF('Flight Methodologies'!$K$4="A",0,0)
),"")</f>
        <v>0</v>
      </c>
      <c r="X25" s="104">
        <f>IFERROR(IF('Flight Methodologies'!$K$4="A",((($D25-'Flight Methodologies'!$K$9)*$E25*$G25*$N25*'Emission Factors'!$E$12)),((($D25-'Flight Methodologies'!$K$17)*$E25*$G25*$N25*'Emission Factors'!$E$12))
)
+
IF(SUM($O25:$P25)=0,0,
IF('Flight Methodologies'!$D$4="A",0,
IF('Flight Methodologies'!$D$4="B",0,
IF('Flight Methodologies'!$D$4="C",('Flight Methodologies'!$E$29*$E25*SUM($O25:$P25)*$G25*'Emission Factors'!$E$12),('Flight Methodologies'!$E$39*$E25*SUM($O25:$P25)*$G25*'Emission Factors'!$E$12))
))),"")</f>
        <v>1411.8989807999999</v>
      </c>
      <c r="Y25" s="104">
        <f>IFERROR(IF('Flight Methodologies'!$D$4="A",((($D25-'Flight Methodologies'!$E$9)*$E25*$G25*$O25*'Emission Factors'!$E$13)),
IF('Flight Methodologies'!$D$4="B",((($D25-'Flight Methodologies'!$E$17)*$E25*$G25*$O25*'Emission Factors'!$E$13)),
IF('Flight Methodologies'!$D$4="C",((($D25-SUM('Flight Methodologies'!$E$29:$E$30))*$E25*$G25*$O25*'Emission Factors'!$E$13)),((($D25-SUM('Flight Methodologies'!$E$39:$E$40))*$E25*$G25*$O25*'Emission Factors'!$E$13)))))
+
IF(SUM($O25:$P25)=0,0,
IF('Flight Methodologies'!$D$4="A",0,
IF('Flight Methodologies'!$D$4="B",0,
IF('Flight Methodologies'!$D$4="C",0,0)
)))
+
IF($N25=0,0,
IF('Flight Methodologies'!$K$4="A",0,0)
),"")</f>
        <v>0</v>
      </c>
      <c r="Z25" s="104">
        <f>IFERROR(IF('Flight Methodologies'!$D$4="A",((($D25-'Flight Methodologies'!$E$9)*$E25*$G25*$P25*'Emission Factors'!$E$14)),
IF('Flight Methodologies'!$D$4="B",((($D25-'Flight Methodologies'!$E$17)*$E25*$G25*$P25*'Emission Factors'!$E$14)),
IF('Flight Methodologies'!$D$4="C",((($D25-SUM('Flight Methodologies'!$E$29:$E$30))*$E25*$G25*$P25*'Emission Factors'!$E$14)),((($D25-SUM('Flight Methodologies'!$E$39:$E$40))*$E25*$G25*$P25*'Emission Factors'!$E$14)))))
+
IF(SUM($O25:$P25)=0,0,
IF('Flight Methodologies'!$D$4="A",0,
IF('Flight Methodologies'!$D$4="B",0,
IF('Flight Methodologies'!$D$4="C",0,0)
)))
+
IF($N25=0,0,
IF('Flight Methodologies'!$K$4="A",0,0)
),"")</f>
        <v>10851.997317600002</v>
      </c>
      <c r="AA25" s="169">
        <f t="shared" si="0"/>
        <v>12272.912253324295</v>
      </c>
      <c r="AC25" s="109">
        <f t="shared" si="1"/>
        <v>12.272912253324295</v>
      </c>
    </row>
    <row r="26" spans="2:32" x14ac:dyDescent="0.35">
      <c r="B26" s="63" t="s">
        <v>21</v>
      </c>
      <c r="C26" s="63" t="str">
        <f>IFERROR(VLOOKUP(B26,'Country and Student Data'!$B$5:$E$300,2,FALSE),"")</f>
        <v>Europe</v>
      </c>
      <c r="D26" s="104">
        <f>IFERROR(
VLOOKUP($B26,'Country and Student Data'!$B$5:$D$300,3,FALSE)
+
IF(OR(C26="Home",C26="UK"),0,
IF('Flight Methodologies'!$D$4="A",'Flight Methodologies'!$E$9,
IF('Flight Methodologies'!$D$4="B",'Flight Methodologies'!$E$17,
IF('Flight Methodologies'!$D$4="C",'Flight Methodologies'!$E$29+'Flight Methodologies'!$E$30,'Flight Methodologies'!$E$39+'Flight Methodologies'!$E$40)))), "")</f>
        <v>2527.1799999999998</v>
      </c>
      <c r="E26" s="101">
        <f>IFERROR(VLOOKUP(B26,'Country and Student Data'!B:E,4,FALSE),"")</f>
        <v>0</v>
      </c>
      <c r="G26" s="85">
        <v>2</v>
      </c>
      <c r="H26" s="66"/>
      <c r="I26" s="86"/>
      <c r="J26" s="86"/>
      <c r="K26" s="86"/>
      <c r="L26" s="86"/>
      <c r="M26" s="86"/>
      <c r="N26" s="86"/>
      <c r="O26" s="86">
        <v>1</v>
      </c>
      <c r="P26" s="86"/>
      <c r="R26" s="104">
        <f>IFERROR(
((I26*$D26*$E26*$G26*'Emission Factors'!$E$6))
+
IF(SUM($O26:$P26)=0,0,
IF('Flight Methodologies'!$D$4="A",(0.5*'Flight Methodologies'!$E$9*$E26*SUM($O26:$P26)*$G26*'Emission Factors'!$E$6),
IF('Flight Methodologies'!$D$4="B",(('Flight Methodologies'!$E$18*'Flight Methodologies'!$E$17*$E26*SUM($O26:$P26)*$G26*'Emission Factors'!$E$6)),
IF('Flight Methodologies'!$D$4="C",(0.5*'Flight Methodologies'!$E$30*$E26*SUM($O26:$P26)*$G26*'Emission Factors'!$E$6),(('Flight Methodologies'!$E$41*'Flight Methodologies'!$E$40*$E26*SUM($O26:$P26)*$G26*'Emission Factors'!$E$6)))
)))
+
IF($N26=0,0,
IF('Flight Methodologies'!$K$4="A",(0.5*'Flight Methodologies'!$K$9*$E26*$N26*$G26*'Emission Factors'!$E$6),(('Flight Methodologies'!$K$18*'Flight Methodologies'!$K$17*$E26*N26*$G26*'Emission Factors'!$E$6)))
),"")</f>
        <v>0</v>
      </c>
      <c r="S26" s="104">
        <f>IFERROR(((J26*$D26*$E26*$G26*'Emission Factors'!$E$7))
+
IF(SUM($O26:$P26)=0,0,
IF('Flight Methodologies'!$D$4="A",(0.5*'Flight Methodologies'!$E$9*$E26*SUM($O26:$P26)*$G26*'Emission Factors'!$E$7),
IF('Flight Methodologies'!$D$4="B",(('Flight Methodologies'!$E$19*'Flight Methodologies'!$E$17*$E26*SUM($O26:$P26)*$G26*'Emission Factors'!$E$7)),
IF('Flight Methodologies'!$D$4="C",(0.5*'Flight Methodologies'!$E$30*$E26*SUM($O26:$P26)*$G26*'Emission Factors'!$E$7),(('Flight Methodologies'!$E$42*'Flight Methodologies'!$E$40*$E26*SUM($O26:$P26)*$G26*'Emission Factors'!$E$7)))
)))
+
IF($N26=0,0,
IF('Flight Methodologies'!$K$4="A",(0.5*'Flight Methodologies'!$K$9*$E26*$N26*$G26*'Emission Factors'!$E$7),(('Flight Methodologies'!$K$19*'Flight Methodologies'!$K$17*$E26*N26*$G26*'Emission Factors'!$E$7)))
),"")</f>
        <v>0</v>
      </c>
      <c r="T26" s="104">
        <f>IFERROR(((K26*$D26*$E26*$G26*'Emission Factors'!$E$8))
+
IF(SUM($O26:$P26)=0,0,
IF('Flight Methodologies'!$D$4="A",0,
IF('Flight Methodologies'!$D$4="B",(('Flight Methodologies'!$E$20*'Flight Methodologies'!$E$17*$E26*SUM($O26:$P26)*$G26*'Emission Factors'!$E$8)),
IF('Flight Methodologies'!$D$4="C",0,(('Flight Methodologies'!$E$43*'Flight Methodologies'!$E$40*$E26*SUM($O26:$P26)*$G26*'Emission Factors'!$E$8)))
)))
+
IF($N26=0,0,
IF('Flight Methodologies'!$K$4="A",0,(('Flight Methodologies'!$K$20*'Flight Methodologies'!$K$17*$E26*N26*$G26*'Emission Factors'!$E$8)))
),"")</f>
        <v>0</v>
      </c>
      <c r="U26" s="104">
        <f>IFERROR(((L26*$D26*$E26*$G26*'Emission Factors'!$E$9))
+
IF(SUM($O26:$P26)=0,0,
IF('Flight Methodologies'!$D$4="A",0,
IF('Flight Methodologies'!$D$4="B",(('Flight Methodologies'!$E$21*'Flight Methodologies'!$E$17*$E26*SUM($O26:$P26)*$G26*'Emission Factors'!$E$9)),
IF('Flight Methodologies'!$D$4="C",0,(('Flight Methodologies'!$E$44*'Flight Methodologies'!$E$40*$E26*SUM($O26:$P26)*$G26*'Emission Factors'!$E$9)))
)))
+
IF($N26=0,0,
IF('Flight Methodologies'!$K$4="A",0,(('Flight Methodologies'!$K$21*'Flight Methodologies'!$K$17*$E26*N26*$G26*'Emission Factors'!$E$9)))
),"")</f>
        <v>0</v>
      </c>
      <c r="V26" s="104">
        <f>IF(SUM(I26:P26)=0,"",
IF(SUM($O26:$P26)=0,0,
IF('Flight Methodologies'!$D$4="A",0,
IF('Flight Methodologies'!$D$4="B",(('Flight Methodologies'!$E$22*'Flight Methodologies'!$E$17*$E26*SUM($O26:$P26)*$G26*'Emission Factors'!$E$10)),
IF('Flight Methodologies'!$D$4="C",0,(('Flight Methodologies'!$E$45*'Flight Methodologies'!$E$40*$E26*SUM($O26:$P26)*$G26*'Emission Factors'!$E$10)))
)))
+
IF($N26=0,0,
IF('Flight Methodologies'!$K$4="A",0,(('Flight Methodologies'!$K$22*'Flight Methodologies'!$K$17*$E26*N26*$G26*'Emission Factors'!$E$10)))
))</f>
        <v>0</v>
      </c>
      <c r="W26" s="104">
        <f>IFERROR(((M26*$D26*$E26*$G26*'Emission Factors'!$E$11))
+
IF(SUM($O26:$P26)=0,0,
IF('Flight Methodologies'!$D$4="A",0,
IF('Flight Methodologies'!$D$4="B",0,
IF('Flight Methodologies'!$D$4="C",0,0)
)))
+
IF($N26=0,0,
IF('Flight Methodologies'!$K$4="A",0,0)
),"")</f>
        <v>0</v>
      </c>
      <c r="X26" s="104">
        <f>IFERROR(IF('Flight Methodologies'!$K$4="A",((($D26-'Flight Methodologies'!$K$9)*$E26*$G26*$N26*'Emission Factors'!$E$12)),((($D26-'Flight Methodologies'!$K$17)*$E26*$G26*$N26*'Emission Factors'!$E$12))
)
+
IF(SUM($O26:$P26)=0,0,
IF('Flight Methodologies'!$D$4="A",0,
IF('Flight Methodologies'!$D$4="B",0,
IF('Flight Methodologies'!$D$4="C",('Flight Methodologies'!$E$29*$E26*SUM($O26:$P26)*$G26*'Emission Factors'!$E$12),('Flight Methodologies'!$E$39*$E26*SUM($O26:$P26)*$G26*'Emission Factors'!$E$12))
))),"")</f>
        <v>0</v>
      </c>
      <c r="Y26" s="104">
        <f>IFERROR(IF('Flight Methodologies'!$D$4="A",((($D26-'Flight Methodologies'!$E$9)*$E26*$G26*$O26*'Emission Factors'!$E$13)),
IF('Flight Methodologies'!$D$4="B",((($D26-'Flight Methodologies'!$E$17)*$E26*$G26*$O26*'Emission Factors'!$E$13)),
IF('Flight Methodologies'!$D$4="C",((($D26-SUM('Flight Methodologies'!$E$29:$E$30))*$E26*$G26*$O26*'Emission Factors'!$E$13)),((($D26-SUM('Flight Methodologies'!$E$39:$E$40))*$E26*$G26*$O26*'Emission Factors'!$E$13)))))
+
IF(SUM($O26:$P26)=0,0,
IF('Flight Methodologies'!$D$4="A",0,
IF('Flight Methodologies'!$D$4="B",0,
IF('Flight Methodologies'!$D$4="C",0,0)
)))
+
IF($N26=0,0,
IF('Flight Methodologies'!$K$4="A",0,0)
),"")</f>
        <v>0</v>
      </c>
      <c r="Z26" s="104">
        <f>IFERROR(IF('Flight Methodologies'!$D$4="A",((($D26-'Flight Methodologies'!$E$9)*$E26*$G26*$P26*'Emission Factors'!$E$14)),
IF('Flight Methodologies'!$D$4="B",((($D26-'Flight Methodologies'!$E$17)*$E26*$G26*$P26*'Emission Factors'!$E$14)),
IF('Flight Methodologies'!$D$4="C",((($D26-SUM('Flight Methodologies'!$E$29:$E$30))*$E26*$G26*$P26*'Emission Factors'!$E$14)),((($D26-SUM('Flight Methodologies'!$E$39:$E$40))*$E26*$G26*$P26*'Emission Factors'!$E$14)))))
+
IF(SUM($O26:$P26)=0,0,
IF('Flight Methodologies'!$D$4="A",0,
IF('Flight Methodologies'!$D$4="B",0,
IF('Flight Methodologies'!$D$4="C",0,0)
)))
+
IF($N26=0,0,
IF('Flight Methodologies'!$K$4="A",0,0)
),"")</f>
        <v>0</v>
      </c>
      <c r="AA26" s="169">
        <f t="shared" si="0"/>
        <v>0</v>
      </c>
      <c r="AC26" s="109">
        <f t="shared" si="1"/>
        <v>0</v>
      </c>
    </row>
    <row r="27" spans="2:32" x14ac:dyDescent="0.35">
      <c r="B27" s="63" t="s">
        <v>22</v>
      </c>
      <c r="C27" s="63" t="str">
        <f>IFERROR(VLOOKUP(B27,'Country and Student Data'!$B$5:$E$300,2,FALSE),"")</f>
        <v>Europe</v>
      </c>
      <c r="D27" s="104">
        <f>IFERROR(
VLOOKUP($B27,'Country and Student Data'!$B$5:$D$300,3,FALSE)
+
IF(OR(C27="Home",C27="UK"),0,
IF('Flight Methodologies'!$D$4="A",'Flight Methodologies'!$E$9,
IF('Flight Methodologies'!$D$4="B",'Flight Methodologies'!$E$17,
IF('Flight Methodologies'!$D$4="C",'Flight Methodologies'!$E$29+'Flight Methodologies'!$E$30,'Flight Methodologies'!$E$39+'Flight Methodologies'!$E$40)))), "")</f>
        <v>968.57</v>
      </c>
      <c r="E27" s="101">
        <f>IFERROR(VLOOKUP(B27,'Country and Student Data'!B:E,4,FALSE),"")</f>
        <v>28</v>
      </c>
      <c r="G27" s="85">
        <v>2</v>
      </c>
      <c r="H27" s="66"/>
      <c r="I27" s="86"/>
      <c r="J27" s="86"/>
      <c r="K27" s="86"/>
      <c r="L27" s="86"/>
      <c r="M27" s="86"/>
      <c r="N27" s="86"/>
      <c r="O27" s="86">
        <v>1</v>
      </c>
      <c r="P27" s="86"/>
      <c r="R27" s="104">
        <f>IFERROR(
((I27*$D27*$E27*$G27*'Emission Factors'!$E$6))
+
IF(SUM($O27:$P27)=0,0,
IF('Flight Methodologies'!$D$4="A",(0.5*'Flight Methodologies'!$E$9*$E27*SUM($O27:$P27)*$G27*'Emission Factors'!$E$6),
IF('Flight Methodologies'!$D$4="B",(('Flight Methodologies'!$E$18*'Flight Methodologies'!$E$17*$E27*SUM($O27:$P27)*$G27*'Emission Factors'!$E$6)),
IF('Flight Methodologies'!$D$4="C",(0.5*'Flight Methodologies'!$E$30*$E27*SUM($O27:$P27)*$G27*'Emission Factors'!$E$6),(('Flight Methodologies'!$E$41*'Flight Methodologies'!$E$40*$E27*SUM($O27:$P27)*$G27*'Emission Factors'!$E$6)))
)))
+
IF($N27=0,0,
IF('Flight Methodologies'!$K$4="A",(0.5*'Flight Methodologies'!$K$9*$E27*$N27*$G27*'Emission Factors'!$E$6),(('Flight Methodologies'!$K$18*'Flight Methodologies'!$K$17*$E27*N27*$G27*'Emission Factors'!$E$6)))
),"")</f>
        <v>25.195968000000004</v>
      </c>
      <c r="S27" s="104">
        <f>IFERROR(((J27*$D27*$E27*$G27*'Emission Factors'!$E$7))
+
IF(SUM($O27:$P27)=0,0,
IF('Flight Methodologies'!$D$4="A",(0.5*'Flight Methodologies'!$E$9*$E27*SUM($O27:$P27)*$G27*'Emission Factors'!$E$7),
IF('Flight Methodologies'!$D$4="B",(('Flight Methodologies'!$E$19*'Flight Methodologies'!$E$17*$E27*SUM($O27:$P27)*$G27*'Emission Factors'!$E$7)),
IF('Flight Methodologies'!$D$4="C",(0.5*'Flight Methodologies'!$E$30*$E27*SUM($O27:$P27)*$G27*'Emission Factors'!$E$7),(('Flight Methodologies'!$E$42*'Flight Methodologies'!$E$40*$E27*SUM($O27:$P27)*$G27*'Emission Factors'!$E$7)))
)))
+
IF($N27=0,0,
IF('Flight Methodologies'!$K$4="A",(0.5*'Flight Methodologies'!$K$9*$E27*$N27*$G27*'Emission Factors'!$E$7),(('Flight Methodologies'!$K$19*'Flight Methodologies'!$K$17*$E27*N27*$G27*'Emission Factors'!$E$7)))
),"")</f>
        <v>0</v>
      </c>
      <c r="T27" s="104">
        <f>IFERROR(((K27*$D27*$E27*$G27*'Emission Factors'!$E$8))
+
IF(SUM($O27:$P27)=0,0,
IF('Flight Methodologies'!$D$4="A",0,
IF('Flight Methodologies'!$D$4="B",(('Flight Methodologies'!$E$20*'Flight Methodologies'!$E$17*$E27*SUM($O27:$P27)*$G27*'Emission Factors'!$E$8)),
IF('Flight Methodologies'!$D$4="C",0,(('Flight Methodologies'!$E$43*'Flight Methodologies'!$E$40*$E27*SUM($O27:$P27)*$G27*'Emission Factors'!$E$8)))
)))
+
IF($N27=0,0,
IF('Flight Methodologies'!$K$4="A",0,(('Flight Methodologies'!$K$20*'Flight Methodologies'!$K$17*$E27*N27*$G27*'Emission Factors'!$E$8)))
),"")</f>
        <v>0</v>
      </c>
      <c r="U27" s="104">
        <f>IFERROR(((L27*$D27*$E27*$G27*'Emission Factors'!$E$9))
+
IF(SUM($O27:$P27)=0,0,
IF('Flight Methodologies'!$D$4="A",0,
IF('Flight Methodologies'!$D$4="B",(('Flight Methodologies'!$E$21*'Flight Methodologies'!$E$17*$E27*SUM($O27:$P27)*$G27*'Emission Factors'!$E$9)),
IF('Flight Methodologies'!$D$4="C",0,(('Flight Methodologies'!$E$44*'Flight Methodologies'!$E$40*$E27*SUM($O27:$P27)*$G27*'Emission Factors'!$E$9)))
)))
+
IF($N27=0,0,
IF('Flight Methodologies'!$K$4="A",0,(('Flight Methodologies'!$K$21*'Flight Methodologies'!$K$17*$E27*N27*$G27*'Emission Factors'!$E$9)))
),"")</f>
        <v>15.445139668187922</v>
      </c>
      <c r="V27" s="104">
        <f>IF(SUM(I27:P27)=0,"",
IF(SUM($O27:$P27)=0,0,
IF('Flight Methodologies'!$D$4="A",0,
IF('Flight Methodologies'!$D$4="B",(('Flight Methodologies'!$E$22*'Flight Methodologies'!$E$17*$E27*SUM($O27:$P27)*$G27*'Emission Factors'!$E$10)),
IF('Flight Methodologies'!$D$4="C",0,(('Flight Methodologies'!$E$45*'Flight Methodologies'!$E$40*$E27*SUM($O27:$P27)*$G27*'Emission Factors'!$E$10)))
)))
+
IF($N27=0,0,
IF('Flight Methodologies'!$K$4="A",0,(('Flight Methodologies'!$K$22*'Flight Methodologies'!$K$17*$E27*N27*$G27*'Emission Factors'!$E$10)))
))</f>
        <v>22.470576801864159</v>
      </c>
      <c r="W27" s="104">
        <f>IFERROR(((M27*$D27*$E27*$G27*'Emission Factors'!$E$11))
+
IF(SUM($O27:$P27)=0,0,
IF('Flight Methodologies'!$D$4="A",0,
IF('Flight Methodologies'!$D$4="B",0,
IF('Flight Methodologies'!$D$4="C",0,0)
)))
+
IF($N27=0,0,
IF('Flight Methodologies'!$K$4="A",0,0)
),"")</f>
        <v>0</v>
      </c>
      <c r="X27" s="104">
        <f>IFERROR(IF('Flight Methodologies'!$K$4="A",((($D27-'Flight Methodologies'!$K$9)*$E27*$G27*$N27*'Emission Factors'!$E$12)),((($D27-'Flight Methodologies'!$K$17)*$E27*$G27*$N27*'Emission Factors'!$E$12))
)
+
IF(SUM($O27:$P27)=0,0,
IF('Flight Methodologies'!$D$4="A",0,
IF('Flight Methodologies'!$D$4="B",0,
IF('Flight Methodologies'!$D$4="C",('Flight Methodologies'!$E$29*$E27*SUM($O27:$P27)*$G27*'Emission Factors'!$E$12),('Flight Methodologies'!$E$39*$E27*SUM($O27:$P27)*$G27*'Emission Factors'!$E$12))
))),"")</f>
        <v>9883.2928656000004</v>
      </c>
      <c r="Y27" s="104">
        <f>IFERROR(IF('Flight Methodologies'!$D$4="A",((($D27-'Flight Methodologies'!$E$9)*$E27*$G27*$O27*'Emission Factors'!$E$13)),
IF('Flight Methodologies'!$D$4="B",((($D27-'Flight Methodologies'!$E$17)*$E27*$G27*$O27*'Emission Factors'!$E$13)),
IF('Flight Methodologies'!$D$4="C",((($D27-SUM('Flight Methodologies'!$E$29:$E$30))*$E27*$G27*$O27*'Emission Factors'!$E$13)),((($D27-SUM('Flight Methodologies'!$E$39:$E$40))*$E27*$G27*$O27*'Emission Factors'!$E$13)))))
+
IF(SUM($O27:$P27)=0,0,
IF('Flight Methodologies'!$D$4="A",0,
IF('Flight Methodologies'!$D$4="B",0,
IF('Flight Methodologies'!$D$4="C",0,0)
)))
+
IF($N27=0,0,
IF('Flight Methodologies'!$K$4="A",0,0)
),"")</f>
        <v>3205.3453600000003</v>
      </c>
      <c r="Z27" s="104">
        <f>IFERROR(IF('Flight Methodologies'!$D$4="A",((($D27-'Flight Methodologies'!$E$9)*$E27*$G27*$P27*'Emission Factors'!$E$14)),
IF('Flight Methodologies'!$D$4="B",((($D27-'Flight Methodologies'!$E$17)*$E27*$G27*$P27*'Emission Factors'!$E$14)),
IF('Flight Methodologies'!$D$4="C",((($D27-SUM('Flight Methodologies'!$E$29:$E$30))*$E27*$G27*$P27*'Emission Factors'!$E$14)),((($D27-SUM('Flight Methodologies'!$E$39:$E$40))*$E27*$G27*$P27*'Emission Factors'!$E$14)))))
+
IF(SUM($O27:$P27)=0,0,
IF('Flight Methodologies'!$D$4="A",0,
IF('Flight Methodologies'!$D$4="B",0,
IF('Flight Methodologies'!$D$4="C",0,0)
)))
+
IF($N27=0,0,
IF('Flight Methodologies'!$K$4="A",0,0)
),"")</f>
        <v>0</v>
      </c>
      <c r="AA27" s="169">
        <f t="shared" si="0"/>
        <v>13151.749910070052</v>
      </c>
      <c r="AC27" s="109">
        <f t="shared" si="1"/>
        <v>13.151749910070052</v>
      </c>
    </row>
    <row r="28" spans="2:32" ht="31" x14ac:dyDescent="0.35">
      <c r="B28" s="63" t="s">
        <v>23</v>
      </c>
      <c r="C28" s="63" t="str">
        <f>IFERROR(VLOOKUP(B28,'Country and Student Data'!$B$5:$E$300,2,FALSE),"")</f>
        <v>North America</v>
      </c>
      <c r="D28" s="104">
        <f>IFERROR(
VLOOKUP($B28,'Country and Student Data'!$B$5:$D$300,3,FALSE)
+
IF(OR(C28="Home",C28="UK"),0,
IF('Flight Methodologies'!$D$4="A",'Flight Methodologies'!$E$9,
IF('Flight Methodologies'!$D$4="B",'Flight Methodologies'!$E$17,
IF('Flight Methodologies'!$D$4="C",'Flight Methodologies'!$E$29+'Flight Methodologies'!$E$30,'Flight Methodologies'!$E$39+'Flight Methodologies'!$E$40)))), "")</f>
        <v>9040.57</v>
      </c>
      <c r="E28" s="101">
        <f>IFERROR(VLOOKUP(B28,'Country and Student Data'!B:E,4,FALSE),"")</f>
        <v>1</v>
      </c>
      <c r="G28" s="85">
        <v>2</v>
      </c>
      <c r="H28" s="66"/>
      <c r="I28" s="86"/>
      <c r="J28" s="86"/>
      <c r="K28" s="86"/>
      <c r="L28" s="86"/>
      <c r="M28" s="86"/>
      <c r="N28" s="86"/>
      <c r="O28" s="86"/>
      <c r="P28" s="86">
        <v>1</v>
      </c>
      <c r="R28" s="104">
        <f>IFERROR(
((I28*$D28*$E28*$G28*'Emission Factors'!$E$6))
+
IF(SUM($O28:$P28)=0,0,
IF('Flight Methodologies'!$D$4="A",(0.5*'Flight Methodologies'!$E$9*$E28*SUM($O28:$P28)*$G28*'Emission Factors'!$E$6),
IF('Flight Methodologies'!$D$4="B",(('Flight Methodologies'!$E$18*'Flight Methodologies'!$E$17*$E28*SUM($O28:$P28)*$G28*'Emission Factors'!$E$6)),
IF('Flight Methodologies'!$D$4="C",(0.5*'Flight Methodologies'!$E$30*$E28*SUM($O28:$P28)*$G28*'Emission Factors'!$E$6),(('Flight Methodologies'!$E$41*'Flight Methodologies'!$E$40*$E28*SUM($O28:$P28)*$G28*'Emission Factors'!$E$6)))
)))
+
IF($N28=0,0,
IF('Flight Methodologies'!$K$4="A",(0.5*'Flight Methodologies'!$K$9*$E28*$N28*$G28*'Emission Factors'!$E$6),(('Flight Methodologies'!$K$18*'Flight Methodologies'!$K$17*$E28*N28*$G28*'Emission Factors'!$E$6)))
),"")</f>
        <v>0.8998560000000001</v>
      </c>
      <c r="S28" s="104">
        <f>IFERROR(((J28*$D28*$E28*$G28*'Emission Factors'!$E$7))
+
IF(SUM($O28:$P28)=0,0,
IF('Flight Methodologies'!$D$4="A",(0.5*'Flight Methodologies'!$E$9*$E28*SUM($O28:$P28)*$G28*'Emission Factors'!$E$7),
IF('Flight Methodologies'!$D$4="B",(('Flight Methodologies'!$E$19*'Flight Methodologies'!$E$17*$E28*SUM($O28:$P28)*$G28*'Emission Factors'!$E$7)),
IF('Flight Methodologies'!$D$4="C",(0.5*'Flight Methodologies'!$E$30*$E28*SUM($O28:$P28)*$G28*'Emission Factors'!$E$7),(('Flight Methodologies'!$E$42*'Flight Methodologies'!$E$40*$E28*SUM($O28:$P28)*$G28*'Emission Factors'!$E$7)))
)))
+
IF($N28=0,0,
IF('Flight Methodologies'!$K$4="A",(0.5*'Flight Methodologies'!$K$9*$E28*$N28*$G28*'Emission Factors'!$E$7),(('Flight Methodologies'!$K$19*'Flight Methodologies'!$K$17*$E28*N28*$G28*'Emission Factors'!$E$7)))
),"")</f>
        <v>0</v>
      </c>
      <c r="T28" s="104">
        <f>IFERROR(((K28*$D28*$E28*$G28*'Emission Factors'!$E$8))
+
IF(SUM($O28:$P28)=0,0,
IF('Flight Methodologies'!$D$4="A",0,
IF('Flight Methodologies'!$D$4="B",(('Flight Methodologies'!$E$20*'Flight Methodologies'!$E$17*$E28*SUM($O28:$P28)*$G28*'Emission Factors'!$E$8)),
IF('Flight Methodologies'!$D$4="C",0,(('Flight Methodologies'!$E$43*'Flight Methodologies'!$E$40*$E28*SUM($O28:$P28)*$G28*'Emission Factors'!$E$8)))
)))
+
IF($N28=0,0,
IF('Flight Methodologies'!$K$4="A",0,(('Flight Methodologies'!$K$20*'Flight Methodologies'!$K$17*$E28*N28*$G28*'Emission Factors'!$E$8)))
),"")</f>
        <v>0</v>
      </c>
      <c r="U28" s="104">
        <f>IFERROR(((L28*$D28*$E28*$G28*'Emission Factors'!$E$9))
+
IF(SUM($O28:$P28)=0,0,
IF('Flight Methodologies'!$D$4="A",0,
IF('Flight Methodologies'!$D$4="B",(('Flight Methodologies'!$E$21*'Flight Methodologies'!$E$17*$E28*SUM($O28:$P28)*$G28*'Emission Factors'!$E$9)),
IF('Flight Methodologies'!$D$4="C",0,(('Flight Methodologies'!$E$44*'Flight Methodologies'!$E$40*$E28*SUM($O28:$P28)*$G28*'Emission Factors'!$E$9)))
)))
+
IF($N28=0,0,
IF('Flight Methodologies'!$K$4="A",0,(('Flight Methodologies'!$K$21*'Flight Methodologies'!$K$17*$E28*N28*$G28*'Emission Factors'!$E$9)))
),"")</f>
        <v>0.55161213100671147</v>
      </c>
      <c r="V28" s="104">
        <f>IF(SUM(I28:P28)=0,"",
IF(SUM($O28:$P28)=0,0,
IF('Flight Methodologies'!$D$4="A",0,
IF('Flight Methodologies'!$D$4="B",(('Flight Methodologies'!$E$22*'Flight Methodologies'!$E$17*$E28*SUM($O28:$P28)*$G28*'Emission Factors'!$E$10)),
IF('Flight Methodologies'!$D$4="C",0,(('Flight Methodologies'!$E$45*'Flight Methodologies'!$E$40*$E28*SUM($O28:$P28)*$G28*'Emission Factors'!$E$10)))
)))
+
IF($N28=0,0,
IF('Flight Methodologies'!$K$4="A",0,(('Flight Methodologies'!$K$22*'Flight Methodologies'!$K$17*$E28*N28*$G28*'Emission Factors'!$E$10)))
))</f>
        <v>0.80252060006657711</v>
      </c>
      <c r="W28" s="104">
        <f>IFERROR(((M28*$D28*$E28*$G28*'Emission Factors'!$E$11))
+
IF(SUM($O28:$P28)=0,0,
IF('Flight Methodologies'!$D$4="A",0,
IF('Flight Methodologies'!$D$4="B",0,
IF('Flight Methodologies'!$D$4="C",0,0)
)))
+
IF($N28=0,0,
IF('Flight Methodologies'!$K$4="A",0,0)
),"")</f>
        <v>0</v>
      </c>
      <c r="X28" s="104">
        <f>IFERROR(IF('Flight Methodologies'!$K$4="A",((($D28-'Flight Methodologies'!$K$9)*$E28*$G28*$N28*'Emission Factors'!$E$12)),((($D28-'Flight Methodologies'!$K$17)*$E28*$G28*$N28*'Emission Factors'!$E$12))
)
+
IF(SUM($O28:$P28)=0,0,
IF('Flight Methodologies'!$D$4="A",0,
IF('Flight Methodologies'!$D$4="B",0,
IF('Flight Methodologies'!$D$4="C",('Flight Methodologies'!$E$29*$E28*SUM($O28:$P28)*$G28*'Emission Factors'!$E$12),('Flight Methodologies'!$E$39*$E28*SUM($O28:$P28)*$G28*'Emission Factors'!$E$12))
))),"")</f>
        <v>352.97474519999997</v>
      </c>
      <c r="Y28" s="104">
        <f>IFERROR(IF('Flight Methodologies'!$D$4="A",((($D28-'Flight Methodologies'!$E$9)*$E28*$G28*$O28*'Emission Factors'!$E$13)),
IF('Flight Methodologies'!$D$4="B",((($D28-'Flight Methodologies'!$E$17)*$E28*$G28*$O28*'Emission Factors'!$E$13)),
IF('Flight Methodologies'!$D$4="C",((($D28-SUM('Flight Methodologies'!$E$29:$E$30))*$E28*$G28*$O28*'Emission Factors'!$E$13)),((($D28-SUM('Flight Methodologies'!$E$39:$E$40))*$E28*$G28*$O28*'Emission Factors'!$E$13)))))
+
IF(SUM($O28:$P28)=0,0,
IF('Flight Methodologies'!$D$4="A",0,
IF('Flight Methodologies'!$D$4="B",0,
IF('Flight Methodologies'!$D$4="C",0,0)
)))
+
IF($N28=0,0,
IF('Flight Methodologies'!$K$4="A",0,0)
),"")</f>
        <v>0</v>
      </c>
      <c r="Z28" s="104">
        <f>IFERROR(IF('Flight Methodologies'!$D$4="A",((($D28-'Flight Methodologies'!$E$9)*$E28*$G28*$P28*'Emission Factors'!$E$14)),
IF('Flight Methodologies'!$D$4="B",((($D28-'Flight Methodologies'!$E$17)*$E28*$G28*$P28*'Emission Factors'!$E$14)),
IF('Flight Methodologies'!$D$4="C",((($D28-SUM('Flight Methodologies'!$E$29:$E$30))*$E28*$G28*$P28*'Emission Factors'!$E$14)),((($D28-SUM('Flight Methodologies'!$E$39:$E$40))*$E28*$G28*$P28*'Emission Factors'!$E$14)))))
+
IF(SUM($O28:$P28)=0,0,
IF('Flight Methodologies'!$D$4="A",0,
IF('Flight Methodologies'!$D$4="B",0,
IF('Flight Methodologies'!$D$4="C",0,0)
)))
+
IF($N28=0,0,
IF('Flight Methodologies'!$K$4="A",0,0)
),"")</f>
        <v>3355.8447000000001</v>
      </c>
      <c r="AA28" s="169">
        <f t="shared" si="0"/>
        <v>3711.0734339310734</v>
      </c>
      <c r="AC28" s="109">
        <f t="shared" si="1"/>
        <v>3.7110734339310736</v>
      </c>
    </row>
    <row r="29" spans="2:32" x14ac:dyDescent="0.35">
      <c r="B29" s="63" t="s">
        <v>24</v>
      </c>
      <c r="C29" s="63" t="str">
        <f>IFERROR(VLOOKUP(B29,'Country and Student Data'!$B$5:$E$300,2,FALSE),"")</f>
        <v>Africa</v>
      </c>
      <c r="D29" s="104">
        <f>IFERROR(
VLOOKUP($B29,'Country and Student Data'!$B$5:$D$300,3,FALSE)
+
IF(OR(C29="Home",C29="UK"),0,
IF('Flight Methodologies'!$D$4="A",'Flight Methodologies'!$E$9,
IF('Flight Methodologies'!$D$4="B",'Flight Methodologies'!$E$17,
IF('Flight Methodologies'!$D$4="C",'Flight Methodologies'!$E$29+'Flight Methodologies'!$E$30,'Flight Methodologies'!$E$39+'Flight Methodologies'!$E$40)))), "")</f>
        <v>5661.57</v>
      </c>
      <c r="E29" s="101">
        <f>IFERROR(VLOOKUP(B29,'Country and Student Data'!B:E,4,FALSE),"")</f>
        <v>0</v>
      </c>
      <c r="G29" s="85">
        <v>2</v>
      </c>
      <c r="H29" s="66"/>
      <c r="I29" s="86"/>
      <c r="J29" s="86"/>
      <c r="K29" s="86"/>
      <c r="L29" s="86"/>
      <c r="M29" s="86"/>
      <c r="N29" s="86"/>
      <c r="O29" s="86"/>
      <c r="P29" s="86">
        <v>1</v>
      </c>
      <c r="R29" s="104">
        <f>IFERROR(
((I29*$D29*$E29*$G29*'Emission Factors'!$E$6))
+
IF(SUM($O29:$P29)=0,0,
IF('Flight Methodologies'!$D$4="A",(0.5*'Flight Methodologies'!$E$9*$E29*SUM($O29:$P29)*$G29*'Emission Factors'!$E$6),
IF('Flight Methodologies'!$D$4="B",(('Flight Methodologies'!$E$18*'Flight Methodologies'!$E$17*$E29*SUM($O29:$P29)*$G29*'Emission Factors'!$E$6)),
IF('Flight Methodologies'!$D$4="C",(0.5*'Flight Methodologies'!$E$30*$E29*SUM($O29:$P29)*$G29*'Emission Factors'!$E$6),(('Flight Methodologies'!$E$41*'Flight Methodologies'!$E$40*$E29*SUM($O29:$P29)*$G29*'Emission Factors'!$E$6)))
)))
+
IF($N29=0,0,
IF('Flight Methodologies'!$K$4="A",(0.5*'Flight Methodologies'!$K$9*$E29*$N29*$G29*'Emission Factors'!$E$6),(('Flight Methodologies'!$K$18*'Flight Methodologies'!$K$17*$E29*N29*$G29*'Emission Factors'!$E$6)))
),"")</f>
        <v>0</v>
      </c>
      <c r="S29" s="104">
        <f>IFERROR(((J29*$D29*$E29*$G29*'Emission Factors'!$E$7))
+
IF(SUM($O29:$P29)=0,0,
IF('Flight Methodologies'!$D$4="A",(0.5*'Flight Methodologies'!$E$9*$E29*SUM($O29:$P29)*$G29*'Emission Factors'!$E$7),
IF('Flight Methodologies'!$D$4="B",(('Flight Methodologies'!$E$19*'Flight Methodologies'!$E$17*$E29*SUM($O29:$P29)*$G29*'Emission Factors'!$E$7)),
IF('Flight Methodologies'!$D$4="C",(0.5*'Flight Methodologies'!$E$30*$E29*SUM($O29:$P29)*$G29*'Emission Factors'!$E$7),(('Flight Methodologies'!$E$42*'Flight Methodologies'!$E$40*$E29*SUM($O29:$P29)*$G29*'Emission Factors'!$E$7)))
)))
+
IF($N29=0,0,
IF('Flight Methodologies'!$K$4="A",(0.5*'Flight Methodologies'!$K$9*$E29*$N29*$G29*'Emission Factors'!$E$7),(('Flight Methodologies'!$K$19*'Flight Methodologies'!$K$17*$E29*N29*$G29*'Emission Factors'!$E$7)))
),"")</f>
        <v>0</v>
      </c>
      <c r="T29" s="104">
        <f>IFERROR(((K29*$D29*$E29*$G29*'Emission Factors'!$E$8))
+
IF(SUM($O29:$P29)=0,0,
IF('Flight Methodologies'!$D$4="A",0,
IF('Flight Methodologies'!$D$4="B",(('Flight Methodologies'!$E$20*'Flight Methodologies'!$E$17*$E29*SUM($O29:$P29)*$G29*'Emission Factors'!$E$8)),
IF('Flight Methodologies'!$D$4="C",0,(('Flight Methodologies'!$E$43*'Flight Methodologies'!$E$40*$E29*SUM($O29:$P29)*$G29*'Emission Factors'!$E$8)))
)))
+
IF($N29=0,0,
IF('Flight Methodologies'!$K$4="A",0,(('Flight Methodologies'!$K$20*'Flight Methodologies'!$K$17*$E29*N29*$G29*'Emission Factors'!$E$8)))
),"")</f>
        <v>0</v>
      </c>
      <c r="U29" s="104">
        <f>IFERROR(((L29*$D29*$E29*$G29*'Emission Factors'!$E$9))
+
IF(SUM($O29:$P29)=0,0,
IF('Flight Methodologies'!$D$4="A",0,
IF('Flight Methodologies'!$D$4="B",(('Flight Methodologies'!$E$21*'Flight Methodologies'!$E$17*$E29*SUM($O29:$P29)*$G29*'Emission Factors'!$E$9)),
IF('Flight Methodologies'!$D$4="C",0,(('Flight Methodologies'!$E$44*'Flight Methodologies'!$E$40*$E29*SUM($O29:$P29)*$G29*'Emission Factors'!$E$9)))
)))
+
IF($N29=0,0,
IF('Flight Methodologies'!$K$4="A",0,(('Flight Methodologies'!$K$21*'Flight Methodologies'!$K$17*$E29*N29*$G29*'Emission Factors'!$E$9)))
),"")</f>
        <v>0</v>
      </c>
      <c r="V29" s="104">
        <f>IF(SUM(I29:P29)=0,"",
IF(SUM($O29:$P29)=0,0,
IF('Flight Methodologies'!$D$4="A",0,
IF('Flight Methodologies'!$D$4="B",(('Flight Methodologies'!$E$22*'Flight Methodologies'!$E$17*$E29*SUM($O29:$P29)*$G29*'Emission Factors'!$E$10)),
IF('Flight Methodologies'!$D$4="C",0,(('Flight Methodologies'!$E$45*'Flight Methodologies'!$E$40*$E29*SUM($O29:$P29)*$G29*'Emission Factors'!$E$10)))
)))
+
IF($N29=0,0,
IF('Flight Methodologies'!$K$4="A",0,(('Flight Methodologies'!$K$22*'Flight Methodologies'!$K$17*$E29*N29*$G29*'Emission Factors'!$E$10)))
))</f>
        <v>0</v>
      </c>
      <c r="W29" s="104">
        <f>IFERROR(((M29*$D29*$E29*$G29*'Emission Factors'!$E$11))
+
IF(SUM($O29:$P29)=0,0,
IF('Flight Methodologies'!$D$4="A",0,
IF('Flight Methodologies'!$D$4="B",0,
IF('Flight Methodologies'!$D$4="C",0,0)
)))
+
IF($N29=0,0,
IF('Flight Methodologies'!$K$4="A",0,0)
),"")</f>
        <v>0</v>
      </c>
      <c r="X29" s="104">
        <f>IFERROR(IF('Flight Methodologies'!$K$4="A",((($D29-'Flight Methodologies'!$K$9)*$E29*$G29*$N29*'Emission Factors'!$E$12)),((($D29-'Flight Methodologies'!$K$17)*$E29*$G29*$N29*'Emission Factors'!$E$12))
)
+
IF(SUM($O29:$P29)=0,0,
IF('Flight Methodologies'!$D$4="A",0,
IF('Flight Methodologies'!$D$4="B",0,
IF('Flight Methodologies'!$D$4="C",('Flight Methodologies'!$E$29*$E29*SUM($O29:$P29)*$G29*'Emission Factors'!$E$12),('Flight Methodologies'!$E$39*$E29*SUM($O29:$P29)*$G29*'Emission Factors'!$E$12))
))),"")</f>
        <v>0</v>
      </c>
      <c r="Y29" s="104">
        <f>IFERROR(IF('Flight Methodologies'!$D$4="A",((($D29-'Flight Methodologies'!$E$9)*$E29*$G29*$O29*'Emission Factors'!$E$13)),
IF('Flight Methodologies'!$D$4="B",((($D29-'Flight Methodologies'!$E$17)*$E29*$G29*$O29*'Emission Factors'!$E$13)),
IF('Flight Methodologies'!$D$4="C",((($D29-SUM('Flight Methodologies'!$E$29:$E$30))*$E29*$G29*$O29*'Emission Factors'!$E$13)),((($D29-SUM('Flight Methodologies'!$E$39:$E$40))*$E29*$G29*$O29*'Emission Factors'!$E$13)))))
+
IF(SUM($O29:$P29)=0,0,
IF('Flight Methodologies'!$D$4="A",0,
IF('Flight Methodologies'!$D$4="B",0,
IF('Flight Methodologies'!$D$4="C",0,0)
)))
+
IF($N29=0,0,
IF('Flight Methodologies'!$K$4="A",0,0)
),"")</f>
        <v>0</v>
      </c>
      <c r="Z29" s="104">
        <f>IFERROR(IF('Flight Methodologies'!$D$4="A",((($D29-'Flight Methodologies'!$E$9)*$E29*$G29*$P29*'Emission Factors'!$E$14)),
IF('Flight Methodologies'!$D$4="B",((($D29-'Flight Methodologies'!$E$17)*$E29*$G29*$P29*'Emission Factors'!$E$14)),
IF('Flight Methodologies'!$D$4="C",((($D29-SUM('Flight Methodologies'!$E$29:$E$30))*$E29*$G29*$P29*'Emission Factors'!$E$14)),((($D29-SUM('Flight Methodologies'!$E$39:$E$40))*$E29*$G29*$P29*'Emission Factors'!$E$14)))))
+
IF(SUM($O29:$P29)=0,0,
IF('Flight Methodologies'!$D$4="A",0,
IF('Flight Methodologies'!$D$4="B",0,
IF('Flight Methodologies'!$D$4="C",0,0)
)))
+
IF($N29=0,0,
IF('Flight Methodologies'!$K$4="A",0,0)
),"")</f>
        <v>0</v>
      </c>
      <c r="AA29" s="169">
        <f t="shared" si="0"/>
        <v>0</v>
      </c>
      <c r="AC29" s="109">
        <f t="shared" si="1"/>
        <v>0</v>
      </c>
    </row>
    <row r="30" spans="2:32" ht="31" x14ac:dyDescent="0.35">
      <c r="B30" s="63" t="s">
        <v>25</v>
      </c>
      <c r="C30" s="63" t="str">
        <f>IFERROR(VLOOKUP(B30,'Country and Student Data'!$B$5:$E$300,2,FALSE),"")</f>
        <v>North America</v>
      </c>
      <c r="D30" s="104">
        <f>IFERROR(
VLOOKUP($B30,'Country and Student Data'!$B$5:$D$300,3,FALSE)
+
IF(OR(C30="Home",C30="UK"),0,
IF('Flight Methodologies'!$D$4="A",'Flight Methodologies'!$E$9,
IF('Flight Methodologies'!$D$4="B",'Flight Methodologies'!$E$17,
IF('Flight Methodologies'!$D$4="C",'Flight Methodologies'!$E$29+'Flight Methodologies'!$E$30,'Flight Methodologies'!$E$39+'Flight Methodologies'!$E$40)))), "")</f>
        <v>6204.0499999999993</v>
      </c>
      <c r="E30" s="101">
        <f>IFERROR(VLOOKUP(B30,'Country and Student Data'!B:E,4,FALSE),"")</f>
        <v>0</v>
      </c>
      <c r="G30" s="85">
        <v>2</v>
      </c>
      <c r="H30" s="66"/>
      <c r="I30" s="86"/>
      <c r="J30" s="86"/>
      <c r="K30" s="86"/>
      <c r="L30" s="86"/>
      <c r="M30" s="86"/>
      <c r="N30" s="86"/>
      <c r="O30" s="86"/>
      <c r="P30" s="86">
        <v>1</v>
      </c>
      <c r="R30" s="104">
        <f>IFERROR(
((I30*$D30*$E30*$G30*'Emission Factors'!$E$6))
+
IF(SUM($O30:$P30)=0,0,
IF('Flight Methodologies'!$D$4="A",(0.5*'Flight Methodologies'!$E$9*$E30*SUM($O30:$P30)*$G30*'Emission Factors'!$E$6),
IF('Flight Methodologies'!$D$4="B",(('Flight Methodologies'!$E$18*'Flight Methodologies'!$E$17*$E30*SUM($O30:$P30)*$G30*'Emission Factors'!$E$6)),
IF('Flight Methodologies'!$D$4="C",(0.5*'Flight Methodologies'!$E$30*$E30*SUM($O30:$P30)*$G30*'Emission Factors'!$E$6),(('Flight Methodologies'!$E$41*'Flight Methodologies'!$E$40*$E30*SUM($O30:$P30)*$G30*'Emission Factors'!$E$6)))
)))
+
IF($N30=0,0,
IF('Flight Methodologies'!$K$4="A",(0.5*'Flight Methodologies'!$K$9*$E30*$N30*$G30*'Emission Factors'!$E$6),(('Flight Methodologies'!$K$18*'Flight Methodologies'!$K$17*$E30*N30*$G30*'Emission Factors'!$E$6)))
),"")</f>
        <v>0</v>
      </c>
      <c r="S30" s="104">
        <f>IFERROR(((J30*$D30*$E30*$G30*'Emission Factors'!$E$7))
+
IF(SUM($O30:$P30)=0,0,
IF('Flight Methodologies'!$D$4="A",(0.5*'Flight Methodologies'!$E$9*$E30*SUM($O30:$P30)*$G30*'Emission Factors'!$E$7),
IF('Flight Methodologies'!$D$4="B",(('Flight Methodologies'!$E$19*'Flight Methodologies'!$E$17*$E30*SUM($O30:$P30)*$G30*'Emission Factors'!$E$7)),
IF('Flight Methodologies'!$D$4="C",(0.5*'Flight Methodologies'!$E$30*$E30*SUM($O30:$P30)*$G30*'Emission Factors'!$E$7),(('Flight Methodologies'!$E$42*'Flight Methodologies'!$E$40*$E30*SUM($O30:$P30)*$G30*'Emission Factors'!$E$7)))
)))
+
IF($N30=0,0,
IF('Flight Methodologies'!$K$4="A",(0.5*'Flight Methodologies'!$K$9*$E30*$N30*$G30*'Emission Factors'!$E$7),(('Flight Methodologies'!$K$19*'Flight Methodologies'!$K$17*$E30*N30*$G30*'Emission Factors'!$E$7)))
),"")</f>
        <v>0</v>
      </c>
      <c r="T30" s="104">
        <f>IFERROR(((K30*$D30*$E30*$G30*'Emission Factors'!$E$8))
+
IF(SUM($O30:$P30)=0,0,
IF('Flight Methodologies'!$D$4="A",0,
IF('Flight Methodologies'!$D$4="B",(('Flight Methodologies'!$E$20*'Flight Methodologies'!$E$17*$E30*SUM($O30:$P30)*$G30*'Emission Factors'!$E$8)),
IF('Flight Methodologies'!$D$4="C",0,(('Flight Methodologies'!$E$43*'Flight Methodologies'!$E$40*$E30*SUM($O30:$P30)*$G30*'Emission Factors'!$E$8)))
)))
+
IF($N30=0,0,
IF('Flight Methodologies'!$K$4="A",0,(('Flight Methodologies'!$K$20*'Flight Methodologies'!$K$17*$E30*N30*$G30*'Emission Factors'!$E$8)))
),"")</f>
        <v>0</v>
      </c>
      <c r="U30" s="104">
        <f>IFERROR(((L30*$D30*$E30*$G30*'Emission Factors'!$E$9))
+
IF(SUM($O30:$P30)=0,0,
IF('Flight Methodologies'!$D$4="A",0,
IF('Flight Methodologies'!$D$4="B",(('Flight Methodologies'!$E$21*'Flight Methodologies'!$E$17*$E30*SUM($O30:$P30)*$G30*'Emission Factors'!$E$9)),
IF('Flight Methodologies'!$D$4="C",0,(('Flight Methodologies'!$E$44*'Flight Methodologies'!$E$40*$E30*SUM($O30:$P30)*$G30*'Emission Factors'!$E$9)))
)))
+
IF($N30=0,0,
IF('Flight Methodologies'!$K$4="A",0,(('Flight Methodologies'!$K$21*'Flight Methodologies'!$K$17*$E30*N30*$G30*'Emission Factors'!$E$9)))
),"")</f>
        <v>0</v>
      </c>
      <c r="V30" s="104">
        <f>IF(SUM(I30:P30)=0,"",
IF(SUM($O30:$P30)=0,0,
IF('Flight Methodologies'!$D$4="A",0,
IF('Flight Methodologies'!$D$4="B",(('Flight Methodologies'!$E$22*'Flight Methodologies'!$E$17*$E30*SUM($O30:$P30)*$G30*'Emission Factors'!$E$10)),
IF('Flight Methodologies'!$D$4="C",0,(('Flight Methodologies'!$E$45*'Flight Methodologies'!$E$40*$E30*SUM($O30:$P30)*$G30*'Emission Factors'!$E$10)))
)))
+
IF($N30=0,0,
IF('Flight Methodologies'!$K$4="A",0,(('Flight Methodologies'!$K$22*'Flight Methodologies'!$K$17*$E30*N30*$G30*'Emission Factors'!$E$10)))
))</f>
        <v>0</v>
      </c>
      <c r="W30" s="104">
        <f>IFERROR(((M30*$D30*$E30*$G30*'Emission Factors'!$E$11))
+
IF(SUM($O30:$P30)=0,0,
IF('Flight Methodologies'!$D$4="A",0,
IF('Flight Methodologies'!$D$4="B",0,
IF('Flight Methodologies'!$D$4="C",0,0)
)))
+
IF($N30=0,0,
IF('Flight Methodologies'!$K$4="A",0,0)
),"")</f>
        <v>0</v>
      </c>
      <c r="X30" s="104">
        <f>IFERROR(IF('Flight Methodologies'!$K$4="A",((($D30-'Flight Methodologies'!$K$9)*$E30*$G30*$N30*'Emission Factors'!$E$12)),((($D30-'Flight Methodologies'!$K$17)*$E30*$G30*$N30*'Emission Factors'!$E$12))
)
+
IF(SUM($O30:$P30)=0,0,
IF('Flight Methodologies'!$D$4="A",0,
IF('Flight Methodologies'!$D$4="B",0,
IF('Flight Methodologies'!$D$4="C",('Flight Methodologies'!$E$29*$E30*SUM($O30:$P30)*$G30*'Emission Factors'!$E$12),('Flight Methodologies'!$E$39*$E30*SUM($O30:$P30)*$G30*'Emission Factors'!$E$12))
))),"")</f>
        <v>0</v>
      </c>
      <c r="Y30" s="104">
        <f>IFERROR(IF('Flight Methodologies'!$D$4="A",((($D30-'Flight Methodologies'!$E$9)*$E30*$G30*$O30*'Emission Factors'!$E$13)),
IF('Flight Methodologies'!$D$4="B",((($D30-'Flight Methodologies'!$E$17)*$E30*$G30*$O30*'Emission Factors'!$E$13)),
IF('Flight Methodologies'!$D$4="C",((($D30-SUM('Flight Methodologies'!$E$29:$E$30))*$E30*$G30*$O30*'Emission Factors'!$E$13)),((($D30-SUM('Flight Methodologies'!$E$39:$E$40))*$E30*$G30*$O30*'Emission Factors'!$E$13)))))
+
IF(SUM($O30:$P30)=0,0,
IF('Flight Methodologies'!$D$4="A",0,
IF('Flight Methodologies'!$D$4="B",0,
IF('Flight Methodologies'!$D$4="C",0,0)
)))
+
IF($N30=0,0,
IF('Flight Methodologies'!$K$4="A",0,0)
),"")</f>
        <v>0</v>
      </c>
      <c r="Z30" s="104">
        <f>IFERROR(IF('Flight Methodologies'!$D$4="A",((($D30-'Flight Methodologies'!$E$9)*$E30*$G30*$P30*'Emission Factors'!$E$14)),
IF('Flight Methodologies'!$D$4="B",((($D30-'Flight Methodologies'!$E$17)*$E30*$G30*$P30*'Emission Factors'!$E$14)),
IF('Flight Methodologies'!$D$4="C",((($D30-SUM('Flight Methodologies'!$E$29:$E$30))*$E30*$G30*$P30*'Emission Factors'!$E$14)),((($D30-SUM('Flight Methodologies'!$E$39:$E$40))*$E30*$G30*$P30*'Emission Factors'!$E$14)))))
+
IF(SUM($O30:$P30)=0,0,
IF('Flight Methodologies'!$D$4="A",0,
IF('Flight Methodologies'!$D$4="B",0,
IF('Flight Methodologies'!$D$4="C",0,0)
)))
+
IF($N30=0,0,
IF('Flight Methodologies'!$K$4="A",0,0)
),"")</f>
        <v>0</v>
      </c>
      <c r="AA30" s="169">
        <f t="shared" si="0"/>
        <v>0</v>
      </c>
      <c r="AC30" s="109">
        <f t="shared" si="1"/>
        <v>0</v>
      </c>
    </row>
    <row r="31" spans="2:32" x14ac:dyDescent="0.35">
      <c r="B31" s="63" t="s">
        <v>26</v>
      </c>
      <c r="C31" s="63" t="str">
        <f>IFERROR(VLOOKUP(B31,'Country and Student Data'!$B$5:$E$300,2,FALSE),"")</f>
        <v>Asia</v>
      </c>
      <c r="D31" s="104">
        <f>IFERROR(
VLOOKUP($B31,'Country and Student Data'!$B$5:$D$300,3,FALSE)
+
IF(OR(C31="Home",C31="UK"),0,
IF('Flight Methodologies'!$D$4="A",'Flight Methodologies'!$E$9,
IF('Flight Methodologies'!$D$4="B",'Flight Methodologies'!$E$17,
IF('Flight Methodologies'!$D$4="C",'Flight Methodologies'!$E$29+'Flight Methodologies'!$E$30,'Flight Methodologies'!$E$39+'Flight Methodologies'!$E$40)))), "")</f>
        <v>8294.52</v>
      </c>
      <c r="E31" s="101">
        <f>IFERROR(VLOOKUP(B31,'Country and Student Data'!B:E,4,FALSE),"")</f>
        <v>1</v>
      </c>
      <c r="G31" s="85">
        <v>2</v>
      </c>
      <c r="H31" s="66"/>
      <c r="I31" s="86"/>
      <c r="J31" s="86"/>
      <c r="K31" s="86"/>
      <c r="L31" s="86"/>
      <c r="M31" s="86"/>
      <c r="N31" s="86"/>
      <c r="O31" s="86"/>
      <c r="P31" s="86">
        <v>1</v>
      </c>
      <c r="R31" s="104">
        <f>IFERROR(
((I31*$D31*$E31*$G31*'Emission Factors'!$E$6))
+
IF(SUM($O31:$P31)=0,0,
IF('Flight Methodologies'!$D$4="A",(0.5*'Flight Methodologies'!$E$9*$E31*SUM($O31:$P31)*$G31*'Emission Factors'!$E$6),
IF('Flight Methodologies'!$D$4="B",(('Flight Methodologies'!$E$18*'Flight Methodologies'!$E$17*$E31*SUM($O31:$P31)*$G31*'Emission Factors'!$E$6)),
IF('Flight Methodologies'!$D$4="C",(0.5*'Flight Methodologies'!$E$30*$E31*SUM($O31:$P31)*$G31*'Emission Factors'!$E$6),(('Flight Methodologies'!$E$41*'Flight Methodologies'!$E$40*$E31*SUM($O31:$P31)*$G31*'Emission Factors'!$E$6)))
)))
+
IF($N31=0,0,
IF('Flight Methodologies'!$K$4="A",(0.5*'Flight Methodologies'!$K$9*$E31*$N31*$G31*'Emission Factors'!$E$6),(('Flight Methodologies'!$K$18*'Flight Methodologies'!$K$17*$E31*N31*$G31*'Emission Factors'!$E$6)))
),"")</f>
        <v>0.8998560000000001</v>
      </c>
      <c r="S31" s="104">
        <f>IFERROR(((J31*$D31*$E31*$G31*'Emission Factors'!$E$7))
+
IF(SUM($O31:$P31)=0,0,
IF('Flight Methodologies'!$D$4="A",(0.5*'Flight Methodologies'!$E$9*$E31*SUM($O31:$P31)*$G31*'Emission Factors'!$E$7),
IF('Flight Methodologies'!$D$4="B",(('Flight Methodologies'!$E$19*'Flight Methodologies'!$E$17*$E31*SUM($O31:$P31)*$G31*'Emission Factors'!$E$7)),
IF('Flight Methodologies'!$D$4="C",(0.5*'Flight Methodologies'!$E$30*$E31*SUM($O31:$P31)*$G31*'Emission Factors'!$E$7),(('Flight Methodologies'!$E$42*'Flight Methodologies'!$E$40*$E31*SUM($O31:$P31)*$G31*'Emission Factors'!$E$7)))
)))
+
IF($N31=0,0,
IF('Flight Methodologies'!$K$4="A",(0.5*'Flight Methodologies'!$K$9*$E31*$N31*$G31*'Emission Factors'!$E$7),(('Flight Methodologies'!$K$19*'Flight Methodologies'!$K$17*$E31*N31*$G31*'Emission Factors'!$E$7)))
),"")</f>
        <v>0</v>
      </c>
      <c r="T31" s="104">
        <f>IFERROR(((K31*$D31*$E31*$G31*'Emission Factors'!$E$8))
+
IF(SUM($O31:$P31)=0,0,
IF('Flight Methodologies'!$D$4="A",0,
IF('Flight Methodologies'!$D$4="B",(('Flight Methodologies'!$E$20*'Flight Methodologies'!$E$17*$E31*SUM($O31:$P31)*$G31*'Emission Factors'!$E$8)),
IF('Flight Methodologies'!$D$4="C",0,(('Flight Methodologies'!$E$43*'Flight Methodologies'!$E$40*$E31*SUM($O31:$P31)*$G31*'Emission Factors'!$E$8)))
)))
+
IF($N31=0,0,
IF('Flight Methodologies'!$K$4="A",0,(('Flight Methodologies'!$K$20*'Flight Methodologies'!$K$17*$E31*N31*$G31*'Emission Factors'!$E$8)))
),"")</f>
        <v>0</v>
      </c>
      <c r="U31" s="104">
        <f>IFERROR(((L31*$D31*$E31*$G31*'Emission Factors'!$E$9))
+
IF(SUM($O31:$P31)=0,0,
IF('Flight Methodologies'!$D$4="A",0,
IF('Flight Methodologies'!$D$4="B",(('Flight Methodologies'!$E$21*'Flight Methodologies'!$E$17*$E31*SUM($O31:$P31)*$G31*'Emission Factors'!$E$9)),
IF('Flight Methodologies'!$D$4="C",0,(('Flight Methodologies'!$E$44*'Flight Methodologies'!$E$40*$E31*SUM($O31:$P31)*$G31*'Emission Factors'!$E$9)))
)))
+
IF($N31=0,0,
IF('Flight Methodologies'!$K$4="A",0,(('Flight Methodologies'!$K$21*'Flight Methodologies'!$K$17*$E31*N31*$G31*'Emission Factors'!$E$9)))
),"")</f>
        <v>0.55161213100671147</v>
      </c>
      <c r="V31" s="104">
        <f>IF(SUM(I31:P31)=0,"",
IF(SUM($O31:$P31)=0,0,
IF('Flight Methodologies'!$D$4="A",0,
IF('Flight Methodologies'!$D$4="B",(('Flight Methodologies'!$E$22*'Flight Methodologies'!$E$17*$E31*SUM($O31:$P31)*$G31*'Emission Factors'!$E$10)),
IF('Flight Methodologies'!$D$4="C",0,(('Flight Methodologies'!$E$45*'Flight Methodologies'!$E$40*$E31*SUM($O31:$P31)*$G31*'Emission Factors'!$E$10)))
)))
+
IF($N31=0,0,
IF('Flight Methodologies'!$K$4="A",0,(('Flight Methodologies'!$K$22*'Flight Methodologies'!$K$17*$E31*N31*$G31*'Emission Factors'!$E$10)))
))</f>
        <v>0.80252060006657711</v>
      </c>
      <c r="W31" s="104">
        <f>IFERROR(((M31*$D31*$E31*$G31*'Emission Factors'!$E$11))
+
IF(SUM($O31:$P31)=0,0,
IF('Flight Methodologies'!$D$4="A",0,
IF('Flight Methodologies'!$D$4="B",0,
IF('Flight Methodologies'!$D$4="C",0,0)
)))
+
IF($N31=0,0,
IF('Flight Methodologies'!$K$4="A",0,0)
),"")</f>
        <v>0</v>
      </c>
      <c r="X31" s="104">
        <f>IFERROR(IF('Flight Methodologies'!$K$4="A",((($D31-'Flight Methodologies'!$K$9)*$E31*$G31*$N31*'Emission Factors'!$E$12)),((($D31-'Flight Methodologies'!$K$17)*$E31*$G31*$N31*'Emission Factors'!$E$12))
)
+
IF(SUM($O31:$P31)=0,0,
IF('Flight Methodologies'!$D$4="A",0,
IF('Flight Methodologies'!$D$4="B",0,
IF('Flight Methodologies'!$D$4="C",('Flight Methodologies'!$E$29*$E31*SUM($O31:$P31)*$G31*'Emission Factors'!$E$12),('Flight Methodologies'!$E$39*$E31*SUM($O31:$P31)*$G31*'Emission Factors'!$E$12))
))),"")</f>
        <v>352.97474519999997</v>
      </c>
      <c r="Y31" s="104">
        <f>IFERROR(IF('Flight Methodologies'!$D$4="A",((($D31-'Flight Methodologies'!$E$9)*$E31*$G31*$O31*'Emission Factors'!$E$13)),
IF('Flight Methodologies'!$D$4="B",((($D31-'Flight Methodologies'!$E$17)*$E31*$G31*$O31*'Emission Factors'!$E$13)),
IF('Flight Methodologies'!$D$4="C",((($D31-SUM('Flight Methodologies'!$E$29:$E$30))*$E31*$G31*$O31*'Emission Factors'!$E$13)),((($D31-SUM('Flight Methodologies'!$E$39:$E$40))*$E31*$G31*$O31*'Emission Factors'!$E$13)))))
+
IF(SUM($O31:$P31)=0,0,
IF('Flight Methodologies'!$D$4="A",0,
IF('Flight Methodologies'!$D$4="B",0,
IF('Flight Methodologies'!$D$4="C",0,0)
)))
+
IF($N31=0,0,
IF('Flight Methodologies'!$K$4="A",0,0)
),"")</f>
        <v>0</v>
      </c>
      <c r="Z31" s="104">
        <f>IFERROR(IF('Flight Methodologies'!$D$4="A",((($D31-'Flight Methodologies'!$E$9)*$E31*$G31*$P31*'Emission Factors'!$E$14)),
IF('Flight Methodologies'!$D$4="B",((($D31-'Flight Methodologies'!$E$17)*$E31*$G31*$P31*'Emission Factors'!$E$14)),
IF('Flight Methodologies'!$D$4="C",((($D31-SUM('Flight Methodologies'!$E$29:$E$30))*$E31*$G31*$P31*'Emission Factors'!$E$14)),((($D31-SUM('Flight Methodologies'!$E$39:$E$40))*$E31*$G31*$P31*'Emission Factors'!$E$14)))))
+
IF(SUM($O31:$P31)=0,0,
IF('Flight Methodologies'!$D$4="A",0,
IF('Flight Methodologies'!$D$4="B",0,
IF('Flight Methodologies'!$D$4="C",0,0)
)))
+
IF($N31=0,0,
IF('Flight Methodologies'!$K$4="A",0,0)
),"")</f>
        <v>3057.2605690000005</v>
      </c>
      <c r="AA31" s="169">
        <f t="shared" si="0"/>
        <v>3412.4893029310738</v>
      </c>
      <c r="AC31" s="109">
        <f t="shared" si="1"/>
        <v>3.4124893029310739</v>
      </c>
    </row>
    <row r="32" spans="2:32" ht="31" x14ac:dyDescent="0.35">
      <c r="B32" s="63" t="s">
        <v>27</v>
      </c>
      <c r="C32" s="63" t="str">
        <f>IFERROR(VLOOKUP(B32,'Country and Student Data'!$B$5:$E$300,2,FALSE),"")</f>
        <v>South America</v>
      </c>
      <c r="D32" s="104">
        <f>IFERROR(
VLOOKUP($B32,'Country and Student Data'!$B$5:$D$300,3,FALSE)
+
IF(OR(C32="Home",C32="UK"),0,
IF('Flight Methodologies'!$D$4="A",'Flight Methodologies'!$E$9,
IF('Flight Methodologies'!$D$4="B",'Flight Methodologies'!$E$17,
IF('Flight Methodologies'!$D$4="C",'Flight Methodologies'!$E$29+'Flight Methodologies'!$E$30,'Flight Methodologies'!$E$39+'Flight Methodologies'!$E$40)))), "")</f>
        <v>10595.57</v>
      </c>
      <c r="E32" s="101">
        <f>IFERROR(VLOOKUP(B32,'Country and Student Data'!B:E,4,FALSE),"")</f>
        <v>1</v>
      </c>
      <c r="G32" s="85">
        <v>2</v>
      </c>
      <c r="H32" s="66"/>
      <c r="I32" s="86"/>
      <c r="J32" s="86"/>
      <c r="K32" s="86"/>
      <c r="L32" s="86"/>
      <c r="M32" s="86"/>
      <c r="N32" s="86"/>
      <c r="O32" s="86"/>
      <c r="P32" s="86">
        <v>1</v>
      </c>
      <c r="R32" s="104">
        <f>IFERROR(
((I32*$D32*$E32*$G32*'Emission Factors'!$E$6))
+
IF(SUM($O32:$P32)=0,0,
IF('Flight Methodologies'!$D$4="A",(0.5*'Flight Methodologies'!$E$9*$E32*SUM($O32:$P32)*$G32*'Emission Factors'!$E$6),
IF('Flight Methodologies'!$D$4="B",(('Flight Methodologies'!$E$18*'Flight Methodologies'!$E$17*$E32*SUM($O32:$P32)*$G32*'Emission Factors'!$E$6)),
IF('Flight Methodologies'!$D$4="C",(0.5*'Flight Methodologies'!$E$30*$E32*SUM($O32:$P32)*$G32*'Emission Factors'!$E$6),(('Flight Methodologies'!$E$41*'Flight Methodologies'!$E$40*$E32*SUM($O32:$P32)*$G32*'Emission Factors'!$E$6)))
)))
+
IF($N32=0,0,
IF('Flight Methodologies'!$K$4="A",(0.5*'Flight Methodologies'!$K$9*$E32*$N32*$G32*'Emission Factors'!$E$6),(('Flight Methodologies'!$K$18*'Flight Methodologies'!$K$17*$E32*N32*$G32*'Emission Factors'!$E$6)))
),"")</f>
        <v>0.8998560000000001</v>
      </c>
      <c r="S32" s="104">
        <f>IFERROR(((J32*$D32*$E32*$G32*'Emission Factors'!$E$7))
+
IF(SUM($O32:$P32)=0,0,
IF('Flight Methodologies'!$D$4="A",(0.5*'Flight Methodologies'!$E$9*$E32*SUM($O32:$P32)*$G32*'Emission Factors'!$E$7),
IF('Flight Methodologies'!$D$4="B",(('Flight Methodologies'!$E$19*'Flight Methodologies'!$E$17*$E32*SUM($O32:$P32)*$G32*'Emission Factors'!$E$7)),
IF('Flight Methodologies'!$D$4="C",(0.5*'Flight Methodologies'!$E$30*$E32*SUM($O32:$P32)*$G32*'Emission Factors'!$E$7),(('Flight Methodologies'!$E$42*'Flight Methodologies'!$E$40*$E32*SUM($O32:$P32)*$G32*'Emission Factors'!$E$7)))
)))
+
IF($N32=0,0,
IF('Flight Methodologies'!$K$4="A",(0.5*'Flight Methodologies'!$K$9*$E32*$N32*$G32*'Emission Factors'!$E$7),(('Flight Methodologies'!$K$19*'Flight Methodologies'!$K$17*$E32*N32*$G32*'Emission Factors'!$E$7)))
),"")</f>
        <v>0</v>
      </c>
      <c r="T32" s="104">
        <f>IFERROR(((K32*$D32*$E32*$G32*'Emission Factors'!$E$8))
+
IF(SUM($O32:$P32)=0,0,
IF('Flight Methodologies'!$D$4="A",0,
IF('Flight Methodologies'!$D$4="B",(('Flight Methodologies'!$E$20*'Flight Methodologies'!$E$17*$E32*SUM($O32:$P32)*$G32*'Emission Factors'!$E$8)),
IF('Flight Methodologies'!$D$4="C",0,(('Flight Methodologies'!$E$43*'Flight Methodologies'!$E$40*$E32*SUM($O32:$P32)*$G32*'Emission Factors'!$E$8)))
)))
+
IF($N32=0,0,
IF('Flight Methodologies'!$K$4="A",0,(('Flight Methodologies'!$K$20*'Flight Methodologies'!$K$17*$E32*N32*$G32*'Emission Factors'!$E$8)))
),"")</f>
        <v>0</v>
      </c>
      <c r="U32" s="104">
        <f>IFERROR(((L32*$D32*$E32*$G32*'Emission Factors'!$E$9))
+
IF(SUM($O32:$P32)=0,0,
IF('Flight Methodologies'!$D$4="A",0,
IF('Flight Methodologies'!$D$4="B",(('Flight Methodologies'!$E$21*'Flight Methodologies'!$E$17*$E32*SUM($O32:$P32)*$G32*'Emission Factors'!$E$9)),
IF('Flight Methodologies'!$D$4="C",0,(('Flight Methodologies'!$E$44*'Flight Methodologies'!$E$40*$E32*SUM($O32:$P32)*$G32*'Emission Factors'!$E$9)))
)))
+
IF($N32=0,0,
IF('Flight Methodologies'!$K$4="A",0,(('Flight Methodologies'!$K$21*'Flight Methodologies'!$K$17*$E32*N32*$G32*'Emission Factors'!$E$9)))
),"")</f>
        <v>0.55161213100671147</v>
      </c>
      <c r="V32" s="104">
        <f>IF(SUM(I32:P32)=0,"",
IF(SUM($O32:$P32)=0,0,
IF('Flight Methodologies'!$D$4="A",0,
IF('Flight Methodologies'!$D$4="B",(('Flight Methodologies'!$E$22*'Flight Methodologies'!$E$17*$E32*SUM($O32:$P32)*$G32*'Emission Factors'!$E$10)),
IF('Flight Methodologies'!$D$4="C",0,(('Flight Methodologies'!$E$45*'Flight Methodologies'!$E$40*$E32*SUM($O32:$P32)*$G32*'Emission Factors'!$E$10)))
)))
+
IF($N32=0,0,
IF('Flight Methodologies'!$K$4="A",0,(('Flight Methodologies'!$K$22*'Flight Methodologies'!$K$17*$E32*N32*$G32*'Emission Factors'!$E$10)))
))</f>
        <v>0.80252060006657711</v>
      </c>
      <c r="W32" s="104">
        <f>IFERROR(((M32*$D32*$E32*$G32*'Emission Factors'!$E$11))
+
IF(SUM($O32:$P32)=0,0,
IF('Flight Methodologies'!$D$4="A",0,
IF('Flight Methodologies'!$D$4="B",0,
IF('Flight Methodologies'!$D$4="C",0,0)
)))
+
IF($N32=0,0,
IF('Flight Methodologies'!$K$4="A",0,0)
),"")</f>
        <v>0</v>
      </c>
      <c r="X32" s="104">
        <f>IFERROR(IF('Flight Methodologies'!$K$4="A",((($D32-'Flight Methodologies'!$K$9)*$E32*$G32*$N32*'Emission Factors'!$E$12)),((($D32-'Flight Methodologies'!$K$17)*$E32*$G32*$N32*'Emission Factors'!$E$12))
)
+
IF(SUM($O32:$P32)=0,0,
IF('Flight Methodologies'!$D$4="A",0,
IF('Flight Methodologies'!$D$4="B",0,
IF('Flight Methodologies'!$D$4="C",('Flight Methodologies'!$E$29*$E32*SUM($O32:$P32)*$G32*'Emission Factors'!$E$12),('Flight Methodologies'!$E$39*$E32*SUM($O32:$P32)*$G32*'Emission Factors'!$E$12))
))),"")</f>
        <v>352.97474519999997</v>
      </c>
      <c r="Y32" s="104">
        <f>IFERROR(IF('Flight Methodologies'!$D$4="A",((($D32-'Flight Methodologies'!$E$9)*$E32*$G32*$O32*'Emission Factors'!$E$13)),
IF('Flight Methodologies'!$D$4="B",((($D32-'Flight Methodologies'!$E$17)*$E32*$G32*$O32*'Emission Factors'!$E$13)),
IF('Flight Methodologies'!$D$4="C",((($D32-SUM('Flight Methodologies'!$E$29:$E$30))*$E32*$G32*$O32*'Emission Factors'!$E$13)),((($D32-SUM('Flight Methodologies'!$E$39:$E$40))*$E32*$G32*$O32*'Emission Factors'!$E$13)))))
+
IF(SUM($O32:$P32)=0,0,
IF('Flight Methodologies'!$D$4="A",0,
IF('Flight Methodologies'!$D$4="B",0,
IF('Flight Methodologies'!$D$4="C",0,0)
)))
+
IF($N32=0,0,
IF('Flight Methodologies'!$K$4="A",0,0)
),"")</f>
        <v>0</v>
      </c>
      <c r="Z32" s="104">
        <f>IFERROR(IF('Flight Methodologies'!$D$4="A",((($D32-'Flight Methodologies'!$E$9)*$E32*$G32*$P32*'Emission Factors'!$E$14)),
IF('Flight Methodologies'!$D$4="B",((($D32-'Flight Methodologies'!$E$17)*$E32*$G32*$P32*'Emission Factors'!$E$14)),
IF('Flight Methodologies'!$D$4="C",((($D32-SUM('Flight Methodologies'!$E$29:$E$30))*$E32*$G32*$P32*'Emission Factors'!$E$14)),((($D32-SUM('Flight Methodologies'!$E$39:$E$40))*$E32*$G32*$P32*'Emission Factors'!$E$14)))))
+
IF(SUM($O32:$P32)=0,0,
IF('Flight Methodologies'!$D$4="A",0,
IF('Flight Methodologies'!$D$4="B",0,
IF('Flight Methodologies'!$D$4="C",0,0)
)))
+
IF($N32=0,0,
IF('Flight Methodologies'!$K$4="A",0,0)
),"")</f>
        <v>3978.1868000000004</v>
      </c>
      <c r="AA32" s="169">
        <f t="shared" si="0"/>
        <v>4333.4155339310737</v>
      </c>
      <c r="AC32" s="109">
        <f t="shared" si="1"/>
        <v>4.333415533931074</v>
      </c>
    </row>
    <row r="33" spans="2:29" x14ac:dyDescent="0.35">
      <c r="B33" s="63" t="s">
        <v>28</v>
      </c>
      <c r="C33" s="63" t="str">
        <f>IFERROR(VLOOKUP(B33,'Country and Student Data'!$B$5:$E$300,2,FALSE),"")</f>
        <v>Europe</v>
      </c>
      <c r="D33" s="104">
        <f>IFERROR(
VLOOKUP($B33,'Country and Student Data'!$B$5:$D$300,3,FALSE)
+
IF(OR(C33="Home",C33="UK"),0,
IF('Flight Methodologies'!$D$4="A",'Flight Methodologies'!$E$9,
IF('Flight Methodologies'!$D$4="B",'Flight Methodologies'!$E$17,
IF('Flight Methodologies'!$D$4="C",'Flight Methodologies'!$E$29+'Flight Methodologies'!$E$30,'Flight Methodologies'!$E$39+'Flight Methodologies'!$E$40)))), "")</f>
        <v>2276.0500000000002</v>
      </c>
      <c r="E33" s="101">
        <f>IFERROR(VLOOKUP(B33,'Country and Student Data'!B:E,4,FALSE),"")</f>
        <v>1</v>
      </c>
      <c r="G33" s="85">
        <v>2</v>
      </c>
      <c r="H33" s="66"/>
      <c r="I33" s="86"/>
      <c r="J33" s="86"/>
      <c r="K33" s="86"/>
      <c r="L33" s="86"/>
      <c r="M33" s="86"/>
      <c r="N33" s="86"/>
      <c r="O33" s="86">
        <v>1</v>
      </c>
      <c r="P33" s="86"/>
      <c r="R33" s="104">
        <f>IFERROR(
((I33*$D33*$E33*$G33*'Emission Factors'!$E$6))
+
IF(SUM($O33:$P33)=0,0,
IF('Flight Methodologies'!$D$4="A",(0.5*'Flight Methodologies'!$E$9*$E33*SUM($O33:$P33)*$G33*'Emission Factors'!$E$6),
IF('Flight Methodologies'!$D$4="B",(('Flight Methodologies'!$E$18*'Flight Methodologies'!$E$17*$E33*SUM($O33:$P33)*$G33*'Emission Factors'!$E$6)),
IF('Flight Methodologies'!$D$4="C",(0.5*'Flight Methodologies'!$E$30*$E33*SUM($O33:$P33)*$G33*'Emission Factors'!$E$6),(('Flight Methodologies'!$E$41*'Flight Methodologies'!$E$40*$E33*SUM($O33:$P33)*$G33*'Emission Factors'!$E$6)))
)))
+
IF($N33=0,0,
IF('Flight Methodologies'!$K$4="A",(0.5*'Flight Methodologies'!$K$9*$E33*$N33*$G33*'Emission Factors'!$E$6),(('Flight Methodologies'!$K$18*'Flight Methodologies'!$K$17*$E33*N33*$G33*'Emission Factors'!$E$6)))
),"")</f>
        <v>0.8998560000000001</v>
      </c>
      <c r="S33" s="104">
        <f>IFERROR(((J33*$D33*$E33*$G33*'Emission Factors'!$E$7))
+
IF(SUM($O33:$P33)=0,0,
IF('Flight Methodologies'!$D$4="A",(0.5*'Flight Methodologies'!$E$9*$E33*SUM($O33:$P33)*$G33*'Emission Factors'!$E$7),
IF('Flight Methodologies'!$D$4="B",(('Flight Methodologies'!$E$19*'Flight Methodologies'!$E$17*$E33*SUM($O33:$P33)*$G33*'Emission Factors'!$E$7)),
IF('Flight Methodologies'!$D$4="C",(0.5*'Flight Methodologies'!$E$30*$E33*SUM($O33:$P33)*$G33*'Emission Factors'!$E$7),(('Flight Methodologies'!$E$42*'Flight Methodologies'!$E$40*$E33*SUM($O33:$P33)*$G33*'Emission Factors'!$E$7)))
)))
+
IF($N33=0,0,
IF('Flight Methodologies'!$K$4="A",(0.5*'Flight Methodologies'!$K$9*$E33*$N33*$G33*'Emission Factors'!$E$7),(('Flight Methodologies'!$K$19*'Flight Methodologies'!$K$17*$E33*N33*$G33*'Emission Factors'!$E$7)))
),"")</f>
        <v>0</v>
      </c>
      <c r="T33" s="104">
        <f>IFERROR(((K33*$D33*$E33*$G33*'Emission Factors'!$E$8))
+
IF(SUM($O33:$P33)=0,0,
IF('Flight Methodologies'!$D$4="A",0,
IF('Flight Methodologies'!$D$4="B",(('Flight Methodologies'!$E$20*'Flight Methodologies'!$E$17*$E33*SUM($O33:$P33)*$G33*'Emission Factors'!$E$8)),
IF('Flight Methodologies'!$D$4="C",0,(('Flight Methodologies'!$E$43*'Flight Methodologies'!$E$40*$E33*SUM($O33:$P33)*$G33*'Emission Factors'!$E$8)))
)))
+
IF($N33=0,0,
IF('Flight Methodologies'!$K$4="A",0,(('Flight Methodologies'!$K$20*'Flight Methodologies'!$K$17*$E33*N33*$G33*'Emission Factors'!$E$8)))
),"")</f>
        <v>0</v>
      </c>
      <c r="U33" s="104">
        <f>IFERROR(((L33*$D33*$E33*$G33*'Emission Factors'!$E$9))
+
IF(SUM($O33:$P33)=0,0,
IF('Flight Methodologies'!$D$4="A",0,
IF('Flight Methodologies'!$D$4="B",(('Flight Methodologies'!$E$21*'Flight Methodologies'!$E$17*$E33*SUM($O33:$P33)*$G33*'Emission Factors'!$E$9)),
IF('Flight Methodologies'!$D$4="C",0,(('Flight Methodologies'!$E$44*'Flight Methodologies'!$E$40*$E33*SUM($O33:$P33)*$G33*'Emission Factors'!$E$9)))
)))
+
IF($N33=0,0,
IF('Flight Methodologies'!$K$4="A",0,(('Flight Methodologies'!$K$21*'Flight Methodologies'!$K$17*$E33*N33*$G33*'Emission Factors'!$E$9)))
),"")</f>
        <v>0.55161213100671147</v>
      </c>
      <c r="V33" s="104">
        <f>IF(SUM(I33:P33)=0,"",
IF(SUM($O33:$P33)=0,0,
IF('Flight Methodologies'!$D$4="A",0,
IF('Flight Methodologies'!$D$4="B",(('Flight Methodologies'!$E$22*'Flight Methodologies'!$E$17*$E33*SUM($O33:$P33)*$G33*'Emission Factors'!$E$10)),
IF('Flight Methodologies'!$D$4="C",0,(('Flight Methodologies'!$E$45*'Flight Methodologies'!$E$40*$E33*SUM($O33:$P33)*$G33*'Emission Factors'!$E$10)))
)))
+
IF($N33=0,0,
IF('Flight Methodologies'!$K$4="A",0,(('Flight Methodologies'!$K$22*'Flight Methodologies'!$K$17*$E33*N33*$G33*'Emission Factors'!$E$10)))
))</f>
        <v>0.80252060006657711</v>
      </c>
      <c r="W33" s="104">
        <f>IFERROR(((M33*$D33*$E33*$G33*'Emission Factors'!$E$11))
+
IF(SUM($O33:$P33)=0,0,
IF('Flight Methodologies'!$D$4="A",0,
IF('Flight Methodologies'!$D$4="B",0,
IF('Flight Methodologies'!$D$4="C",0,0)
)))
+
IF($N33=0,0,
IF('Flight Methodologies'!$K$4="A",0,0)
),"")</f>
        <v>0</v>
      </c>
      <c r="X33" s="104">
        <f>IFERROR(IF('Flight Methodologies'!$K$4="A",((($D33-'Flight Methodologies'!$K$9)*$E33*$G33*$N33*'Emission Factors'!$E$12)),((($D33-'Flight Methodologies'!$K$17)*$E33*$G33*$N33*'Emission Factors'!$E$12))
)
+
IF(SUM($O33:$P33)=0,0,
IF('Flight Methodologies'!$D$4="A",0,
IF('Flight Methodologies'!$D$4="B",0,
IF('Flight Methodologies'!$D$4="C",('Flight Methodologies'!$E$29*$E33*SUM($O33:$P33)*$G33*'Emission Factors'!$E$12),('Flight Methodologies'!$E$39*$E33*SUM($O33:$P33)*$G33*'Emission Factors'!$E$12))
))),"")</f>
        <v>352.97474519999997</v>
      </c>
      <c r="Y33" s="104">
        <f>IFERROR(IF('Flight Methodologies'!$D$4="A",((($D33-'Flight Methodologies'!$E$9)*$E33*$G33*$O33*'Emission Factors'!$E$13)),
IF('Flight Methodologies'!$D$4="B",((($D33-'Flight Methodologies'!$E$17)*$E33*$G33*$O33*'Emission Factors'!$E$13)),
IF('Flight Methodologies'!$D$4="C",((($D33-SUM('Flight Methodologies'!$E$29:$E$30))*$E33*$G33*$O33*'Emission Factors'!$E$13)),((($D33-SUM('Flight Methodologies'!$E$39:$E$40))*$E33*$G33*$O33*'Emission Factors'!$E$13)))))
+
IF(SUM($O33:$P33)=0,0,
IF('Flight Methodologies'!$D$4="A",0,
IF('Flight Methodologies'!$D$4="B",0,
IF('Flight Methodologies'!$D$4="C",0,0)
)))
+
IF($N33=0,0,
IF('Flight Methodologies'!$K$4="A",0,0)
),"")</f>
        <v>592.67435520000004</v>
      </c>
      <c r="Z33" s="104">
        <f>IFERROR(IF('Flight Methodologies'!$D$4="A",((($D33-'Flight Methodologies'!$E$9)*$E33*$G33*$P33*'Emission Factors'!$E$14)),
IF('Flight Methodologies'!$D$4="B",((($D33-'Flight Methodologies'!$E$17)*$E33*$G33*$P33*'Emission Factors'!$E$14)),
IF('Flight Methodologies'!$D$4="C",((($D33-SUM('Flight Methodologies'!$E$29:$E$30))*$E33*$G33*$P33*'Emission Factors'!$E$14)),((($D33-SUM('Flight Methodologies'!$E$39:$E$40))*$E33*$G33*$P33*'Emission Factors'!$E$14)))))
+
IF(SUM($O33:$P33)=0,0,
IF('Flight Methodologies'!$D$4="A",0,
IF('Flight Methodologies'!$D$4="B",0,
IF('Flight Methodologies'!$D$4="C",0,0)
)))
+
IF($N33=0,0,
IF('Flight Methodologies'!$K$4="A",0,0)
),"")</f>
        <v>0</v>
      </c>
      <c r="AA33" s="169">
        <f t="shared" si="0"/>
        <v>947.90308913107333</v>
      </c>
      <c r="AC33" s="109">
        <f t="shared" si="1"/>
        <v>0.94790308913107335</v>
      </c>
    </row>
    <row r="34" spans="2:29" x14ac:dyDescent="0.35">
      <c r="B34" s="63" t="s">
        <v>29</v>
      </c>
      <c r="C34" s="63" t="str">
        <f>IFERROR(VLOOKUP(B34,'Country and Student Data'!$B$5:$E$300,2,FALSE),"")</f>
        <v>Africa</v>
      </c>
      <c r="D34" s="104">
        <f>IFERROR(
VLOOKUP($B34,'Country and Student Data'!$B$5:$D$300,3,FALSE)
+
IF(OR(C34="Home",C34="UK"),0,
IF('Flight Methodologies'!$D$4="A",'Flight Methodologies'!$E$9,
IF('Flight Methodologies'!$D$4="B",'Flight Methodologies'!$E$17,
IF('Flight Methodologies'!$D$4="C",'Flight Methodologies'!$E$29+'Flight Methodologies'!$E$30,'Flight Methodologies'!$E$39+'Flight Methodologies'!$E$40)))), "")</f>
        <v>9498.59</v>
      </c>
      <c r="E34" s="101">
        <f>IFERROR(VLOOKUP(B34,'Country and Student Data'!B:E,4,FALSE),"")</f>
        <v>2</v>
      </c>
      <c r="G34" s="85">
        <v>2</v>
      </c>
      <c r="H34" s="66"/>
      <c r="I34" s="86"/>
      <c r="J34" s="86"/>
      <c r="K34" s="86"/>
      <c r="L34" s="86"/>
      <c r="M34" s="86"/>
      <c r="N34" s="86"/>
      <c r="O34" s="86"/>
      <c r="P34" s="86">
        <v>1</v>
      </c>
      <c r="R34" s="104">
        <f>IFERROR(
((I34*$D34*$E34*$G34*'Emission Factors'!$E$6))
+
IF(SUM($O34:$P34)=0,0,
IF('Flight Methodologies'!$D$4="A",(0.5*'Flight Methodologies'!$E$9*$E34*SUM($O34:$P34)*$G34*'Emission Factors'!$E$6),
IF('Flight Methodologies'!$D$4="B",(('Flight Methodologies'!$E$18*'Flight Methodologies'!$E$17*$E34*SUM($O34:$P34)*$G34*'Emission Factors'!$E$6)),
IF('Flight Methodologies'!$D$4="C",(0.5*'Flight Methodologies'!$E$30*$E34*SUM($O34:$P34)*$G34*'Emission Factors'!$E$6),(('Flight Methodologies'!$E$41*'Flight Methodologies'!$E$40*$E34*SUM($O34:$P34)*$G34*'Emission Factors'!$E$6)))
)))
+
IF($N34=0,0,
IF('Flight Methodologies'!$K$4="A",(0.5*'Flight Methodologies'!$K$9*$E34*$N34*$G34*'Emission Factors'!$E$6),(('Flight Methodologies'!$K$18*'Flight Methodologies'!$K$17*$E34*N34*$G34*'Emission Factors'!$E$6)))
),"")</f>
        <v>1.7997120000000002</v>
      </c>
      <c r="S34" s="104">
        <f>IFERROR(((J34*$D34*$E34*$G34*'Emission Factors'!$E$7))
+
IF(SUM($O34:$P34)=0,0,
IF('Flight Methodologies'!$D$4="A",(0.5*'Flight Methodologies'!$E$9*$E34*SUM($O34:$P34)*$G34*'Emission Factors'!$E$7),
IF('Flight Methodologies'!$D$4="B",(('Flight Methodologies'!$E$19*'Flight Methodologies'!$E$17*$E34*SUM($O34:$P34)*$G34*'Emission Factors'!$E$7)),
IF('Flight Methodologies'!$D$4="C",(0.5*'Flight Methodologies'!$E$30*$E34*SUM($O34:$P34)*$G34*'Emission Factors'!$E$7),(('Flight Methodologies'!$E$42*'Flight Methodologies'!$E$40*$E34*SUM($O34:$P34)*$G34*'Emission Factors'!$E$7)))
)))
+
IF($N34=0,0,
IF('Flight Methodologies'!$K$4="A",(0.5*'Flight Methodologies'!$K$9*$E34*$N34*$G34*'Emission Factors'!$E$7),(('Flight Methodologies'!$K$19*'Flight Methodologies'!$K$17*$E34*N34*$G34*'Emission Factors'!$E$7)))
),"")</f>
        <v>0</v>
      </c>
      <c r="T34" s="104">
        <f>IFERROR(((K34*$D34*$E34*$G34*'Emission Factors'!$E$8))
+
IF(SUM($O34:$P34)=0,0,
IF('Flight Methodologies'!$D$4="A",0,
IF('Flight Methodologies'!$D$4="B",(('Flight Methodologies'!$E$20*'Flight Methodologies'!$E$17*$E34*SUM($O34:$P34)*$G34*'Emission Factors'!$E$8)),
IF('Flight Methodologies'!$D$4="C",0,(('Flight Methodologies'!$E$43*'Flight Methodologies'!$E$40*$E34*SUM($O34:$P34)*$G34*'Emission Factors'!$E$8)))
)))
+
IF($N34=0,0,
IF('Flight Methodologies'!$K$4="A",0,(('Flight Methodologies'!$K$20*'Flight Methodologies'!$K$17*$E34*N34*$G34*'Emission Factors'!$E$8)))
),"")</f>
        <v>0</v>
      </c>
      <c r="U34" s="104">
        <f>IFERROR(((L34*$D34*$E34*$G34*'Emission Factors'!$E$9))
+
IF(SUM($O34:$P34)=0,0,
IF('Flight Methodologies'!$D$4="A",0,
IF('Flight Methodologies'!$D$4="B",(('Flight Methodologies'!$E$21*'Flight Methodologies'!$E$17*$E34*SUM($O34:$P34)*$G34*'Emission Factors'!$E$9)),
IF('Flight Methodologies'!$D$4="C",0,(('Flight Methodologies'!$E$44*'Flight Methodologies'!$E$40*$E34*SUM($O34:$P34)*$G34*'Emission Factors'!$E$9)))
)))
+
IF($N34=0,0,
IF('Flight Methodologies'!$K$4="A",0,(('Flight Methodologies'!$K$21*'Flight Methodologies'!$K$17*$E34*N34*$G34*'Emission Factors'!$E$9)))
),"")</f>
        <v>1.1032242620134229</v>
      </c>
      <c r="V34" s="104">
        <f>IF(SUM(I34:P34)=0,"",
IF(SUM($O34:$P34)=0,0,
IF('Flight Methodologies'!$D$4="A",0,
IF('Flight Methodologies'!$D$4="B",(('Flight Methodologies'!$E$22*'Flight Methodologies'!$E$17*$E34*SUM($O34:$P34)*$G34*'Emission Factors'!$E$10)),
IF('Flight Methodologies'!$D$4="C",0,(('Flight Methodologies'!$E$45*'Flight Methodologies'!$E$40*$E34*SUM($O34:$P34)*$G34*'Emission Factors'!$E$10)))
)))
+
IF($N34=0,0,
IF('Flight Methodologies'!$K$4="A",0,(('Flight Methodologies'!$K$22*'Flight Methodologies'!$K$17*$E34*N34*$G34*'Emission Factors'!$E$10)))
))</f>
        <v>1.6050412001331542</v>
      </c>
      <c r="W34" s="104">
        <f>IFERROR(((M34*$D34*$E34*$G34*'Emission Factors'!$E$11))
+
IF(SUM($O34:$P34)=0,0,
IF('Flight Methodologies'!$D$4="A",0,
IF('Flight Methodologies'!$D$4="B",0,
IF('Flight Methodologies'!$D$4="C",0,0)
)))
+
IF($N34=0,0,
IF('Flight Methodologies'!$K$4="A",0,0)
),"")</f>
        <v>0</v>
      </c>
      <c r="X34" s="104">
        <f>IFERROR(IF('Flight Methodologies'!$K$4="A",((($D34-'Flight Methodologies'!$K$9)*$E34*$G34*$N34*'Emission Factors'!$E$12)),((($D34-'Flight Methodologies'!$K$17)*$E34*$G34*$N34*'Emission Factors'!$E$12))
)
+
IF(SUM($O34:$P34)=0,0,
IF('Flight Methodologies'!$D$4="A",0,
IF('Flight Methodologies'!$D$4="B",0,
IF('Flight Methodologies'!$D$4="C",('Flight Methodologies'!$E$29*$E34*SUM($O34:$P34)*$G34*'Emission Factors'!$E$12),('Flight Methodologies'!$E$39*$E34*SUM($O34:$P34)*$G34*'Emission Factors'!$E$12))
))),"")</f>
        <v>705.94949039999995</v>
      </c>
      <c r="Y34" s="104">
        <f>IFERROR(IF('Flight Methodologies'!$D$4="A",((($D34-'Flight Methodologies'!$E$9)*$E34*$G34*$O34*'Emission Factors'!$E$13)),
IF('Flight Methodologies'!$D$4="B",((($D34-'Flight Methodologies'!$E$17)*$E34*$G34*$O34*'Emission Factors'!$E$13)),
IF('Flight Methodologies'!$D$4="C",((($D34-SUM('Flight Methodologies'!$E$29:$E$30))*$E34*$G34*$O34*'Emission Factors'!$E$13)),((($D34-SUM('Flight Methodologies'!$E$39:$E$40))*$E34*$G34*$O34*'Emission Factors'!$E$13)))))
+
IF(SUM($O34:$P34)=0,0,
IF('Flight Methodologies'!$D$4="A",0,
IF('Flight Methodologies'!$D$4="B",0,
IF('Flight Methodologies'!$D$4="C",0,0)
)))
+
IF($N34=0,0,
IF('Flight Methodologies'!$K$4="A",0,0)
),"")</f>
        <v>0</v>
      </c>
      <c r="Z34" s="104">
        <f>IFERROR(IF('Flight Methodologies'!$D$4="A",((($D34-'Flight Methodologies'!$E$9)*$E34*$G34*$P34*'Emission Factors'!$E$14)),
IF('Flight Methodologies'!$D$4="B",((($D34-'Flight Methodologies'!$E$17)*$E34*$G34*$P34*'Emission Factors'!$E$14)),
IF('Flight Methodologies'!$D$4="C",((($D34-SUM('Flight Methodologies'!$E$29:$E$30))*$E34*$G34*$P34*'Emission Factors'!$E$14)),((($D34-SUM('Flight Methodologies'!$E$39:$E$40))*$E34*$G34*$P34*'Emission Factors'!$E$14)))))
+
IF(SUM($O34:$P34)=0,0,
IF('Flight Methodologies'!$D$4="A",0,
IF('Flight Methodologies'!$D$4="B",0,
IF('Flight Methodologies'!$D$4="C",0,0)
)))
+
IF($N34=0,0,
IF('Flight Methodologies'!$K$4="A",0,0)
),"")</f>
        <v>7078.3069288000006</v>
      </c>
      <c r="AA34" s="169">
        <f t="shared" si="0"/>
        <v>7788.7643966621472</v>
      </c>
      <c r="AC34" s="109">
        <f t="shared" si="1"/>
        <v>7.7887643966621471</v>
      </c>
    </row>
    <row r="35" spans="2:29" ht="31" x14ac:dyDescent="0.35">
      <c r="B35" s="63" t="s">
        <v>30</v>
      </c>
      <c r="C35" s="63" t="str">
        <f>IFERROR(VLOOKUP(B35,'Country and Student Data'!$B$5:$E$300,2,FALSE),"")</f>
        <v>South America</v>
      </c>
      <c r="D35" s="104">
        <f>IFERROR(
VLOOKUP($B35,'Country and Student Data'!$B$5:$D$300,3,FALSE)
+
IF(OR(C35="Home",C35="UK"),0,
IF('Flight Methodologies'!$D$4="A",'Flight Methodologies'!$E$9,
IF('Flight Methodologies'!$D$4="B",'Flight Methodologies'!$E$17,
IF('Flight Methodologies'!$D$4="C",'Flight Methodologies'!$E$29+'Flight Methodologies'!$E$30,'Flight Methodologies'!$E$39+'Flight Methodologies'!$E$40)))), "")</f>
        <v>9341.57</v>
      </c>
      <c r="E35" s="101">
        <f>IFERROR(VLOOKUP(B35,'Country and Student Data'!B:E,4,FALSE),"")</f>
        <v>8</v>
      </c>
      <c r="G35" s="85">
        <v>2</v>
      </c>
      <c r="H35" s="66"/>
      <c r="I35" s="86"/>
      <c r="J35" s="86"/>
      <c r="K35" s="86"/>
      <c r="L35" s="86"/>
      <c r="M35" s="86"/>
      <c r="N35" s="86"/>
      <c r="O35" s="86"/>
      <c r="P35" s="86">
        <v>1</v>
      </c>
      <c r="R35" s="104">
        <f>IFERROR(
((I35*$D35*$E35*$G35*'Emission Factors'!$E$6))
+
IF(SUM($O35:$P35)=0,0,
IF('Flight Methodologies'!$D$4="A",(0.5*'Flight Methodologies'!$E$9*$E35*SUM($O35:$P35)*$G35*'Emission Factors'!$E$6),
IF('Flight Methodologies'!$D$4="B",(('Flight Methodologies'!$E$18*'Flight Methodologies'!$E$17*$E35*SUM($O35:$P35)*$G35*'Emission Factors'!$E$6)),
IF('Flight Methodologies'!$D$4="C",(0.5*'Flight Methodologies'!$E$30*$E35*SUM($O35:$P35)*$G35*'Emission Factors'!$E$6),(('Flight Methodologies'!$E$41*'Flight Methodologies'!$E$40*$E35*SUM($O35:$P35)*$G35*'Emission Factors'!$E$6)))
)))
+
IF($N35=0,0,
IF('Flight Methodologies'!$K$4="A",(0.5*'Flight Methodologies'!$K$9*$E35*$N35*$G35*'Emission Factors'!$E$6),(('Flight Methodologies'!$K$18*'Flight Methodologies'!$K$17*$E35*N35*$G35*'Emission Factors'!$E$6)))
),"")</f>
        <v>7.1988480000000008</v>
      </c>
      <c r="S35" s="104">
        <f>IFERROR(((J35*$D35*$E35*$G35*'Emission Factors'!$E$7))
+
IF(SUM($O35:$P35)=0,0,
IF('Flight Methodologies'!$D$4="A",(0.5*'Flight Methodologies'!$E$9*$E35*SUM($O35:$P35)*$G35*'Emission Factors'!$E$7),
IF('Flight Methodologies'!$D$4="B",(('Flight Methodologies'!$E$19*'Flight Methodologies'!$E$17*$E35*SUM($O35:$P35)*$G35*'Emission Factors'!$E$7)),
IF('Flight Methodologies'!$D$4="C",(0.5*'Flight Methodologies'!$E$30*$E35*SUM($O35:$P35)*$G35*'Emission Factors'!$E$7),(('Flight Methodologies'!$E$42*'Flight Methodologies'!$E$40*$E35*SUM($O35:$P35)*$G35*'Emission Factors'!$E$7)))
)))
+
IF($N35=0,0,
IF('Flight Methodologies'!$K$4="A",(0.5*'Flight Methodologies'!$K$9*$E35*$N35*$G35*'Emission Factors'!$E$7),(('Flight Methodologies'!$K$19*'Flight Methodologies'!$K$17*$E35*N35*$G35*'Emission Factors'!$E$7)))
),"")</f>
        <v>0</v>
      </c>
      <c r="T35" s="104">
        <f>IFERROR(((K35*$D35*$E35*$G35*'Emission Factors'!$E$8))
+
IF(SUM($O35:$P35)=0,0,
IF('Flight Methodologies'!$D$4="A",0,
IF('Flight Methodologies'!$D$4="B",(('Flight Methodologies'!$E$20*'Flight Methodologies'!$E$17*$E35*SUM($O35:$P35)*$G35*'Emission Factors'!$E$8)),
IF('Flight Methodologies'!$D$4="C",0,(('Flight Methodologies'!$E$43*'Flight Methodologies'!$E$40*$E35*SUM($O35:$P35)*$G35*'Emission Factors'!$E$8)))
)))
+
IF($N35=0,0,
IF('Flight Methodologies'!$K$4="A",0,(('Flight Methodologies'!$K$20*'Flight Methodologies'!$K$17*$E35*N35*$G35*'Emission Factors'!$E$8)))
),"")</f>
        <v>0</v>
      </c>
      <c r="U35" s="104">
        <f>IFERROR(((L35*$D35*$E35*$G35*'Emission Factors'!$E$9))
+
IF(SUM($O35:$P35)=0,0,
IF('Flight Methodologies'!$D$4="A",0,
IF('Flight Methodologies'!$D$4="B",(('Flight Methodologies'!$E$21*'Flight Methodologies'!$E$17*$E35*SUM($O35:$P35)*$G35*'Emission Factors'!$E$9)),
IF('Flight Methodologies'!$D$4="C",0,(('Flight Methodologies'!$E$44*'Flight Methodologies'!$E$40*$E35*SUM($O35:$P35)*$G35*'Emission Factors'!$E$9)))
)))
+
IF($N35=0,0,
IF('Flight Methodologies'!$K$4="A",0,(('Flight Methodologies'!$K$21*'Flight Methodologies'!$K$17*$E35*N35*$G35*'Emission Factors'!$E$9)))
),"")</f>
        <v>4.4128970480536918</v>
      </c>
      <c r="V35" s="104">
        <f>IF(SUM(I35:P35)=0,"",
IF(SUM($O35:$P35)=0,0,
IF('Flight Methodologies'!$D$4="A",0,
IF('Flight Methodologies'!$D$4="B",(('Flight Methodologies'!$E$22*'Flight Methodologies'!$E$17*$E35*SUM($O35:$P35)*$G35*'Emission Factors'!$E$10)),
IF('Flight Methodologies'!$D$4="C",0,(('Flight Methodologies'!$E$45*'Flight Methodologies'!$E$40*$E35*SUM($O35:$P35)*$G35*'Emission Factors'!$E$10)))
)))
+
IF($N35=0,0,
IF('Flight Methodologies'!$K$4="A",0,(('Flight Methodologies'!$K$22*'Flight Methodologies'!$K$17*$E35*N35*$G35*'Emission Factors'!$E$10)))
))</f>
        <v>6.4201648005326168</v>
      </c>
      <c r="W35" s="104">
        <f>IFERROR(((M35*$D35*$E35*$G35*'Emission Factors'!$E$11))
+
IF(SUM($O35:$P35)=0,0,
IF('Flight Methodologies'!$D$4="A",0,
IF('Flight Methodologies'!$D$4="B",0,
IF('Flight Methodologies'!$D$4="C",0,0)
)))
+
IF($N35=0,0,
IF('Flight Methodologies'!$K$4="A",0,0)
),"")</f>
        <v>0</v>
      </c>
      <c r="X35" s="104">
        <f>IFERROR(IF('Flight Methodologies'!$K$4="A",((($D35-'Flight Methodologies'!$K$9)*$E35*$G35*$N35*'Emission Factors'!$E$12)),((($D35-'Flight Methodologies'!$K$17)*$E35*$G35*$N35*'Emission Factors'!$E$12))
)
+
IF(SUM($O35:$P35)=0,0,
IF('Flight Methodologies'!$D$4="A",0,
IF('Flight Methodologies'!$D$4="B",0,
IF('Flight Methodologies'!$D$4="C",('Flight Methodologies'!$E$29*$E35*SUM($O35:$P35)*$G35*'Emission Factors'!$E$12),('Flight Methodologies'!$E$39*$E35*SUM($O35:$P35)*$G35*'Emission Factors'!$E$12))
))),"")</f>
        <v>2823.7979615999998</v>
      </c>
      <c r="Y35" s="104">
        <f>IFERROR(IF('Flight Methodologies'!$D$4="A",((($D35-'Flight Methodologies'!$E$9)*$E35*$G35*$O35*'Emission Factors'!$E$13)),
IF('Flight Methodologies'!$D$4="B",((($D35-'Flight Methodologies'!$E$17)*$E35*$G35*$O35*'Emission Factors'!$E$13)),
IF('Flight Methodologies'!$D$4="C",((($D35-SUM('Flight Methodologies'!$E$29:$E$30))*$E35*$G35*$O35*'Emission Factors'!$E$13)),((($D35-SUM('Flight Methodologies'!$E$39:$E$40))*$E35*$G35*$O35*'Emission Factors'!$E$13)))))
+
IF(SUM($O35:$P35)=0,0,
IF('Flight Methodologies'!$D$4="A",0,
IF('Flight Methodologies'!$D$4="B",0,
IF('Flight Methodologies'!$D$4="C",0,0)
)))
+
IF($N35=0,0,
IF('Flight Methodologies'!$K$4="A",0,0)
),"")</f>
        <v>0</v>
      </c>
      <c r="Z35" s="104">
        <f>IFERROR(IF('Flight Methodologies'!$D$4="A",((($D35-'Flight Methodologies'!$E$9)*$E35*$G35*$P35*'Emission Factors'!$E$14)),
IF('Flight Methodologies'!$D$4="B",((($D35-'Flight Methodologies'!$E$17)*$E35*$G35*$P35*'Emission Factors'!$E$14)),
IF('Flight Methodologies'!$D$4="C",((($D35-SUM('Flight Methodologies'!$E$29:$E$30))*$E35*$G35*$P35*'Emission Factors'!$E$14)),((($D35-SUM('Flight Methodologies'!$E$39:$E$40))*$E35*$G35*$P35*'Emission Factors'!$E$14)))))
+
IF(SUM($O35:$P35)=0,0,
IF('Flight Methodologies'!$D$4="A",0,
IF('Flight Methodologies'!$D$4="B",0,
IF('Flight Methodologies'!$D$4="C",0,0)
)))
+
IF($N35=0,0,
IF('Flight Methodologies'!$K$4="A",0,0)
),"")</f>
        <v>27810.487360000003</v>
      </c>
      <c r="AA35" s="169">
        <f t="shared" si="0"/>
        <v>30652.317231448589</v>
      </c>
      <c r="AC35" s="109">
        <f t="shared" si="1"/>
        <v>30.652317231448588</v>
      </c>
    </row>
    <row r="36" spans="2:29" x14ac:dyDescent="0.35">
      <c r="B36" s="63" t="s">
        <v>32</v>
      </c>
      <c r="C36" s="63" t="str">
        <f>IFERROR(VLOOKUP(B36,'Country and Student Data'!$B$5:$E$300,2,FALSE),"")</f>
        <v>Asia</v>
      </c>
      <c r="D36" s="104">
        <f>IFERROR(
VLOOKUP($B36,'Country and Student Data'!$B$5:$D$300,3,FALSE)
+
IF(OR(C36="Home",C36="UK"),0,
IF('Flight Methodologies'!$D$4="A",'Flight Methodologies'!$E$9,
IF('Flight Methodologies'!$D$4="B",'Flight Methodologies'!$E$17,
IF('Flight Methodologies'!$D$4="C",'Flight Methodologies'!$E$29+'Flight Methodologies'!$E$30,'Flight Methodologies'!$E$39+'Flight Methodologies'!$E$40)))), "")</f>
        <v>11920.11</v>
      </c>
      <c r="E36" s="101">
        <f>IFERROR(VLOOKUP(B36,'Country and Student Data'!B:E,4,FALSE),"")</f>
        <v>4</v>
      </c>
      <c r="G36" s="85">
        <v>2</v>
      </c>
      <c r="H36" s="66"/>
      <c r="I36" s="86"/>
      <c r="J36" s="86"/>
      <c r="K36" s="86"/>
      <c r="L36" s="86"/>
      <c r="M36" s="86"/>
      <c r="N36" s="86"/>
      <c r="O36" s="86"/>
      <c r="P36" s="86">
        <v>1</v>
      </c>
      <c r="R36" s="104">
        <f>IFERROR(
((I36*$D36*$E36*$G36*'Emission Factors'!$E$6))
+
IF(SUM($O36:$P36)=0,0,
IF('Flight Methodologies'!$D$4="A",(0.5*'Flight Methodologies'!$E$9*$E36*SUM($O36:$P36)*$G36*'Emission Factors'!$E$6),
IF('Flight Methodologies'!$D$4="B",(('Flight Methodologies'!$E$18*'Flight Methodologies'!$E$17*$E36*SUM($O36:$P36)*$G36*'Emission Factors'!$E$6)),
IF('Flight Methodologies'!$D$4="C",(0.5*'Flight Methodologies'!$E$30*$E36*SUM($O36:$P36)*$G36*'Emission Factors'!$E$6),(('Flight Methodologies'!$E$41*'Flight Methodologies'!$E$40*$E36*SUM($O36:$P36)*$G36*'Emission Factors'!$E$6)))
)))
+
IF($N36=0,0,
IF('Flight Methodologies'!$K$4="A",(0.5*'Flight Methodologies'!$K$9*$E36*$N36*$G36*'Emission Factors'!$E$6),(('Flight Methodologies'!$K$18*'Flight Methodologies'!$K$17*$E36*N36*$G36*'Emission Factors'!$E$6)))
),"")</f>
        <v>3.5994240000000004</v>
      </c>
      <c r="S36" s="104">
        <f>IFERROR(((J36*$D36*$E36*$G36*'Emission Factors'!$E$7))
+
IF(SUM($O36:$P36)=0,0,
IF('Flight Methodologies'!$D$4="A",(0.5*'Flight Methodologies'!$E$9*$E36*SUM($O36:$P36)*$G36*'Emission Factors'!$E$7),
IF('Flight Methodologies'!$D$4="B",(('Flight Methodologies'!$E$19*'Flight Methodologies'!$E$17*$E36*SUM($O36:$P36)*$G36*'Emission Factors'!$E$7)),
IF('Flight Methodologies'!$D$4="C",(0.5*'Flight Methodologies'!$E$30*$E36*SUM($O36:$P36)*$G36*'Emission Factors'!$E$7),(('Flight Methodologies'!$E$42*'Flight Methodologies'!$E$40*$E36*SUM($O36:$P36)*$G36*'Emission Factors'!$E$7)))
)))
+
IF($N36=0,0,
IF('Flight Methodologies'!$K$4="A",(0.5*'Flight Methodologies'!$K$9*$E36*$N36*$G36*'Emission Factors'!$E$7),(('Flight Methodologies'!$K$19*'Flight Methodologies'!$K$17*$E36*N36*$G36*'Emission Factors'!$E$7)))
),"")</f>
        <v>0</v>
      </c>
      <c r="T36" s="104">
        <f>IFERROR(((K36*$D36*$E36*$G36*'Emission Factors'!$E$8))
+
IF(SUM($O36:$P36)=0,0,
IF('Flight Methodologies'!$D$4="A",0,
IF('Flight Methodologies'!$D$4="B",(('Flight Methodologies'!$E$20*'Flight Methodologies'!$E$17*$E36*SUM($O36:$P36)*$G36*'Emission Factors'!$E$8)),
IF('Flight Methodologies'!$D$4="C",0,(('Flight Methodologies'!$E$43*'Flight Methodologies'!$E$40*$E36*SUM($O36:$P36)*$G36*'Emission Factors'!$E$8)))
)))
+
IF($N36=0,0,
IF('Flight Methodologies'!$K$4="A",0,(('Flight Methodologies'!$K$20*'Flight Methodologies'!$K$17*$E36*N36*$G36*'Emission Factors'!$E$8)))
),"")</f>
        <v>0</v>
      </c>
      <c r="U36" s="104">
        <f>IFERROR(((L36*$D36*$E36*$G36*'Emission Factors'!$E$9))
+
IF(SUM($O36:$P36)=0,0,
IF('Flight Methodologies'!$D$4="A",0,
IF('Flight Methodologies'!$D$4="B",(('Flight Methodologies'!$E$21*'Flight Methodologies'!$E$17*$E36*SUM($O36:$P36)*$G36*'Emission Factors'!$E$9)),
IF('Flight Methodologies'!$D$4="C",0,(('Flight Methodologies'!$E$44*'Flight Methodologies'!$E$40*$E36*SUM($O36:$P36)*$G36*'Emission Factors'!$E$9)))
)))
+
IF($N36=0,0,
IF('Flight Methodologies'!$K$4="A",0,(('Flight Methodologies'!$K$21*'Flight Methodologies'!$K$17*$E36*N36*$G36*'Emission Factors'!$E$9)))
),"")</f>
        <v>2.2064485240268459</v>
      </c>
      <c r="V36" s="104">
        <f>IF(SUM(I36:P36)=0,"",
IF(SUM($O36:$P36)=0,0,
IF('Flight Methodologies'!$D$4="A",0,
IF('Flight Methodologies'!$D$4="B",(('Flight Methodologies'!$E$22*'Flight Methodologies'!$E$17*$E36*SUM($O36:$P36)*$G36*'Emission Factors'!$E$10)),
IF('Flight Methodologies'!$D$4="C",0,(('Flight Methodologies'!$E$45*'Flight Methodologies'!$E$40*$E36*SUM($O36:$P36)*$G36*'Emission Factors'!$E$10)))
)))
+
IF($N36=0,0,
IF('Flight Methodologies'!$K$4="A",0,(('Flight Methodologies'!$K$22*'Flight Methodologies'!$K$17*$E36*N36*$G36*'Emission Factors'!$E$10)))
))</f>
        <v>3.2100824002663084</v>
      </c>
      <c r="W36" s="104">
        <f>IFERROR(((M36*$D36*$E36*$G36*'Emission Factors'!$E$11))
+
IF(SUM($O36:$P36)=0,0,
IF('Flight Methodologies'!$D$4="A",0,
IF('Flight Methodologies'!$D$4="B",0,
IF('Flight Methodologies'!$D$4="C",0,0)
)))
+
IF($N36=0,0,
IF('Flight Methodologies'!$K$4="A",0,0)
),"")</f>
        <v>0</v>
      </c>
      <c r="X36" s="104">
        <f>IFERROR(IF('Flight Methodologies'!$K$4="A",((($D36-'Flight Methodologies'!$K$9)*$E36*$G36*$N36*'Emission Factors'!$E$12)),((($D36-'Flight Methodologies'!$K$17)*$E36*$G36*$N36*'Emission Factors'!$E$12))
)
+
IF(SUM($O36:$P36)=0,0,
IF('Flight Methodologies'!$D$4="A",0,
IF('Flight Methodologies'!$D$4="B",0,
IF('Flight Methodologies'!$D$4="C",('Flight Methodologies'!$E$29*$E36*SUM($O36:$P36)*$G36*'Emission Factors'!$E$12),('Flight Methodologies'!$E$39*$E36*SUM($O36:$P36)*$G36*'Emission Factors'!$E$12))
))),"")</f>
        <v>1411.8989807999999</v>
      </c>
      <c r="Y36" s="104">
        <f>IFERROR(IF('Flight Methodologies'!$D$4="A",((($D36-'Flight Methodologies'!$E$9)*$E36*$G36*$O36*'Emission Factors'!$E$13)),
IF('Flight Methodologies'!$D$4="B",((($D36-'Flight Methodologies'!$E$17)*$E36*$G36*$O36*'Emission Factors'!$E$13)),
IF('Flight Methodologies'!$D$4="C",((($D36-SUM('Flight Methodologies'!$E$29:$E$30))*$E36*$G36*$O36*'Emission Factors'!$E$13)),((($D36-SUM('Flight Methodologies'!$E$39:$E$40))*$E36*$G36*$O36*'Emission Factors'!$E$13)))))
+
IF(SUM($O36:$P36)=0,0,
IF('Flight Methodologies'!$D$4="A",0,
IF('Flight Methodologies'!$D$4="B",0,
IF('Flight Methodologies'!$D$4="C",0,0)
)))
+
IF($N36=0,0,
IF('Flight Methodologies'!$K$4="A",0,0)
),"")</f>
        <v>0</v>
      </c>
      <c r="Z36" s="104">
        <f>IFERROR(IF('Flight Methodologies'!$D$4="A",((($D36-'Flight Methodologies'!$E$9)*$E36*$G36*$P36*'Emission Factors'!$E$14)),
IF('Flight Methodologies'!$D$4="B",((($D36-'Flight Methodologies'!$E$17)*$E36*$G36*$P36*'Emission Factors'!$E$14)),
IF('Flight Methodologies'!$D$4="C",((($D36-SUM('Flight Methodologies'!$E$29:$E$30))*$E36*$G36*$P36*'Emission Factors'!$E$14)),((($D36-SUM('Flight Methodologies'!$E$39:$E$40))*$E36*$G36*$P36*'Emission Factors'!$E$14)))))
+
IF(SUM($O36:$P36)=0,0,
IF('Flight Methodologies'!$D$4="A",0,
IF('Flight Methodologies'!$D$4="B",0,
IF('Flight Methodologies'!$D$4="C",0,0)
)))
+
IF($N36=0,0,
IF('Flight Methodologies'!$K$4="A",0,0)
),"")</f>
        <v>18033.176795200001</v>
      </c>
      <c r="AA36" s="169">
        <f t="shared" si="0"/>
        <v>19454.091730924294</v>
      </c>
      <c r="AC36" s="109">
        <f t="shared" si="1"/>
        <v>19.454091730924294</v>
      </c>
    </row>
    <row r="37" spans="2:29" x14ac:dyDescent="0.35">
      <c r="B37" s="63" t="s">
        <v>33</v>
      </c>
      <c r="C37" s="63" t="str">
        <f>IFERROR(VLOOKUP(B37,'Country and Student Data'!$B$5:$E$300,2,FALSE),"")</f>
        <v>Europe</v>
      </c>
      <c r="D37" s="104">
        <f>IFERROR(
VLOOKUP($B37,'Country and Student Data'!$B$5:$D$300,3,FALSE)
+
IF(OR(C37="Home",C37="UK"),0,
IF('Flight Methodologies'!$D$4="A",'Flight Methodologies'!$E$9,
IF('Flight Methodologies'!$D$4="B",'Flight Methodologies'!$E$17,
IF('Flight Methodologies'!$D$4="C",'Flight Methodologies'!$E$29+'Flight Methodologies'!$E$30,'Flight Methodologies'!$E$39+'Flight Methodologies'!$E$40)))), "")</f>
        <v>2670.08</v>
      </c>
      <c r="E37" s="101">
        <f>IFERROR(VLOOKUP(B37,'Country and Student Data'!B:E,4,FALSE),"")</f>
        <v>53</v>
      </c>
      <c r="G37" s="85">
        <v>2</v>
      </c>
      <c r="H37" s="66"/>
      <c r="I37" s="86"/>
      <c r="J37" s="86"/>
      <c r="K37" s="86"/>
      <c r="L37" s="86"/>
      <c r="M37" s="86"/>
      <c r="N37" s="86"/>
      <c r="O37" s="86">
        <v>1</v>
      </c>
      <c r="P37" s="86"/>
      <c r="R37" s="104">
        <f>IFERROR(
((I37*$D37*$E37*$G37*'Emission Factors'!$E$6))
+
IF(SUM($O37:$P37)=0,0,
IF('Flight Methodologies'!$D$4="A",(0.5*'Flight Methodologies'!$E$9*$E37*SUM($O37:$P37)*$G37*'Emission Factors'!$E$6),
IF('Flight Methodologies'!$D$4="B",(('Flight Methodologies'!$E$18*'Flight Methodologies'!$E$17*$E37*SUM($O37:$P37)*$G37*'Emission Factors'!$E$6)),
IF('Flight Methodologies'!$D$4="C",(0.5*'Flight Methodologies'!$E$30*$E37*SUM($O37:$P37)*$G37*'Emission Factors'!$E$6),(('Flight Methodologies'!$E$41*'Flight Methodologies'!$E$40*$E37*SUM($O37:$P37)*$G37*'Emission Factors'!$E$6)))
)))
+
IF($N37=0,0,
IF('Flight Methodologies'!$K$4="A",(0.5*'Flight Methodologies'!$K$9*$E37*$N37*$G37*'Emission Factors'!$E$6),(('Flight Methodologies'!$K$18*'Flight Methodologies'!$K$17*$E37*N37*$G37*'Emission Factors'!$E$6)))
),"")</f>
        <v>47.692368000000009</v>
      </c>
      <c r="S37" s="104">
        <f>IFERROR(((J37*$D37*$E37*$G37*'Emission Factors'!$E$7))
+
IF(SUM($O37:$P37)=0,0,
IF('Flight Methodologies'!$D$4="A",(0.5*'Flight Methodologies'!$E$9*$E37*SUM($O37:$P37)*$G37*'Emission Factors'!$E$7),
IF('Flight Methodologies'!$D$4="B",(('Flight Methodologies'!$E$19*'Flight Methodologies'!$E$17*$E37*SUM($O37:$P37)*$G37*'Emission Factors'!$E$7)),
IF('Flight Methodologies'!$D$4="C",(0.5*'Flight Methodologies'!$E$30*$E37*SUM($O37:$P37)*$G37*'Emission Factors'!$E$7),(('Flight Methodologies'!$E$42*'Flight Methodologies'!$E$40*$E37*SUM($O37:$P37)*$G37*'Emission Factors'!$E$7)))
)))
+
IF($N37=0,0,
IF('Flight Methodologies'!$K$4="A",(0.5*'Flight Methodologies'!$K$9*$E37*$N37*$G37*'Emission Factors'!$E$7),(('Flight Methodologies'!$K$19*'Flight Methodologies'!$K$17*$E37*N37*$G37*'Emission Factors'!$E$7)))
),"")</f>
        <v>0</v>
      </c>
      <c r="T37" s="104">
        <f>IFERROR(((K37*$D37*$E37*$G37*'Emission Factors'!$E$8))
+
IF(SUM($O37:$P37)=0,0,
IF('Flight Methodologies'!$D$4="A",0,
IF('Flight Methodologies'!$D$4="B",(('Flight Methodologies'!$E$20*'Flight Methodologies'!$E$17*$E37*SUM($O37:$P37)*$G37*'Emission Factors'!$E$8)),
IF('Flight Methodologies'!$D$4="C",0,(('Flight Methodologies'!$E$43*'Flight Methodologies'!$E$40*$E37*SUM($O37:$P37)*$G37*'Emission Factors'!$E$8)))
)))
+
IF($N37=0,0,
IF('Flight Methodologies'!$K$4="A",0,(('Flight Methodologies'!$K$20*'Flight Methodologies'!$K$17*$E37*N37*$G37*'Emission Factors'!$E$8)))
),"")</f>
        <v>0</v>
      </c>
      <c r="U37" s="104">
        <f>IFERROR(((L37*$D37*$E37*$G37*'Emission Factors'!$E$9))
+
IF(SUM($O37:$P37)=0,0,
IF('Flight Methodologies'!$D$4="A",0,
IF('Flight Methodologies'!$D$4="B",(('Flight Methodologies'!$E$21*'Flight Methodologies'!$E$17*$E37*SUM($O37:$P37)*$G37*'Emission Factors'!$E$9)),
IF('Flight Methodologies'!$D$4="C",0,(('Flight Methodologies'!$E$44*'Flight Methodologies'!$E$40*$E37*SUM($O37:$P37)*$G37*'Emission Factors'!$E$9)))
)))
+
IF($N37=0,0,
IF('Flight Methodologies'!$K$4="A",0,(('Flight Methodologies'!$K$21*'Flight Methodologies'!$K$17*$E37*N37*$G37*'Emission Factors'!$E$9)))
),"")</f>
        <v>29.235442943355711</v>
      </c>
      <c r="V37" s="104">
        <f>IF(SUM(I37:P37)=0,"",
IF(SUM($O37:$P37)=0,0,
IF('Flight Methodologies'!$D$4="A",0,
IF('Flight Methodologies'!$D$4="B",(('Flight Methodologies'!$E$22*'Flight Methodologies'!$E$17*$E37*SUM($O37:$P37)*$G37*'Emission Factors'!$E$10)),
IF('Flight Methodologies'!$D$4="C",0,(('Flight Methodologies'!$E$45*'Flight Methodologies'!$E$40*$E37*SUM($O37:$P37)*$G37*'Emission Factors'!$E$10)))
)))
+
IF($N37=0,0,
IF('Flight Methodologies'!$K$4="A",0,(('Flight Methodologies'!$K$22*'Flight Methodologies'!$K$17*$E37*N37*$G37*'Emission Factors'!$E$10)))
))</f>
        <v>42.533591803528594</v>
      </c>
      <c r="W37" s="104">
        <f>IFERROR(((M37*$D37*$E37*$G37*'Emission Factors'!$E$11))
+
IF(SUM($O37:$P37)=0,0,
IF('Flight Methodologies'!$D$4="A",0,
IF('Flight Methodologies'!$D$4="B",0,
IF('Flight Methodologies'!$D$4="C",0,0)
)))
+
IF($N37=0,0,
IF('Flight Methodologies'!$K$4="A",0,0)
),"")</f>
        <v>0</v>
      </c>
      <c r="X37" s="104">
        <f>IFERROR(IF('Flight Methodologies'!$K$4="A",((($D37-'Flight Methodologies'!$K$9)*$E37*$G37*$N37*'Emission Factors'!$E$12)),((($D37-'Flight Methodologies'!$K$17)*$E37*$G37*$N37*'Emission Factors'!$E$12))
)
+
IF(SUM($O37:$P37)=0,0,
IF('Flight Methodologies'!$D$4="A",0,
IF('Flight Methodologies'!$D$4="B",0,
IF('Flight Methodologies'!$D$4="C",('Flight Methodologies'!$E$29*$E37*SUM($O37:$P37)*$G37*'Emission Factors'!$E$12),('Flight Methodologies'!$E$39*$E37*SUM($O37:$P37)*$G37*'Emission Factors'!$E$12))
))),"")</f>
        <v>18707.661495600001</v>
      </c>
      <c r="Y37" s="104">
        <f>IFERROR(IF('Flight Methodologies'!$D$4="A",((($D37-'Flight Methodologies'!$E$9)*$E37*$G37*$O37*'Emission Factors'!$E$13)),
IF('Flight Methodologies'!$D$4="B",((($D37-'Flight Methodologies'!$E$17)*$E37*$G37*$O37*'Emission Factors'!$E$13)),
IF('Flight Methodologies'!$D$4="C",((($D37-SUM('Flight Methodologies'!$E$29:$E$30))*$E37*$G37*$O37*'Emission Factors'!$E$13)),((($D37-SUM('Flight Methodologies'!$E$39:$E$40))*$E37*$G37*$O37*'Emission Factors'!$E$13)))))
+
IF(SUM($O37:$P37)=0,0,
IF('Flight Methodologies'!$D$4="A",0,
IF('Flight Methodologies'!$D$4="B",0,
IF('Flight Methodologies'!$D$4="C",0,0)
)))
+
IF($N37=0,0,
IF('Flight Methodologies'!$K$4="A",0,0)
),"")</f>
        <v>39049.705032199992</v>
      </c>
      <c r="Z37" s="104">
        <f>IFERROR(IF('Flight Methodologies'!$D$4="A",((($D37-'Flight Methodologies'!$E$9)*$E37*$G37*$P37*'Emission Factors'!$E$14)),
IF('Flight Methodologies'!$D$4="B",((($D37-'Flight Methodologies'!$E$17)*$E37*$G37*$P37*'Emission Factors'!$E$14)),
IF('Flight Methodologies'!$D$4="C",((($D37-SUM('Flight Methodologies'!$E$29:$E$30))*$E37*$G37*$P37*'Emission Factors'!$E$14)),((($D37-SUM('Flight Methodologies'!$E$39:$E$40))*$E37*$G37*$P37*'Emission Factors'!$E$14)))))
+
IF(SUM($O37:$P37)=0,0,
IF('Flight Methodologies'!$D$4="A",0,
IF('Flight Methodologies'!$D$4="B",0,
IF('Flight Methodologies'!$D$4="C",0,0)
)))
+
IF($N37=0,0,
IF('Flight Methodologies'!$K$4="A",0,0)
),"")</f>
        <v>0</v>
      </c>
      <c r="AA37" s="169">
        <f t="shared" si="0"/>
        <v>57876.827930546875</v>
      </c>
      <c r="AC37" s="109">
        <f t="shared" si="1"/>
        <v>57.876827930546874</v>
      </c>
    </row>
    <row r="38" spans="2:29" x14ac:dyDescent="0.35">
      <c r="B38" s="63" t="s">
        <v>34</v>
      </c>
      <c r="C38" s="63" t="str">
        <f>IFERROR(VLOOKUP(B38,'Country and Student Data'!$B$5:$E$300,2,FALSE),"")</f>
        <v>Africa</v>
      </c>
      <c r="D38" s="104">
        <f>IFERROR(
VLOOKUP($B38,'Country and Student Data'!$B$5:$D$300,3,FALSE)
+
IF(OR(C38="Home",C38="UK"),0,
IF('Flight Methodologies'!$D$4="A",'Flight Methodologies'!$E$9,
IF('Flight Methodologies'!$D$4="B",'Flight Methodologies'!$E$17,
IF('Flight Methodologies'!$D$4="C",'Flight Methodologies'!$E$29+'Flight Methodologies'!$E$30,'Flight Methodologies'!$E$39+'Flight Methodologies'!$E$40)))), "")</f>
        <v>5008.29</v>
      </c>
      <c r="E38" s="101">
        <f>IFERROR(VLOOKUP(B38,'Country and Student Data'!B:E,4,FALSE),"")</f>
        <v>0</v>
      </c>
      <c r="G38" s="85">
        <v>2</v>
      </c>
      <c r="H38" s="66"/>
      <c r="I38" s="86"/>
      <c r="J38" s="86"/>
      <c r="K38" s="86"/>
      <c r="L38" s="86"/>
      <c r="M38" s="86"/>
      <c r="N38" s="86"/>
      <c r="O38" s="86"/>
      <c r="P38" s="86">
        <v>1</v>
      </c>
      <c r="R38" s="104">
        <f>IFERROR(
((I38*$D38*$E38*$G38*'Emission Factors'!$E$6))
+
IF(SUM($O38:$P38)=0,0,
IF('Flight Methodologies'!$D$4="A",(0.5*'Flight Methodologies'!$E$9*$E38*SUM($O38:$P38)*$G38*'Emission Factors'!$E$6),
IF('Flight Methodologies'!$D$4="B",(('Flight Methodologies'!$E$18*'Flight Methodologies'!$E$17*$E38*SUM($O38:$P38)*$G38*'Emission Factors'!$E$6)),
IF('Flight Methodologies'!$D$4="C",(0.5*'Flight Methodologies'!$E$30*$E38*SUM($O38:$P38)*$G38*'Emission Factors'!$E$6),(('Flight Methodologies'!$E$41*'Flight Methodologies'!$E$40*$E38*SUM($O38:$P38)*$G38*'Emission Factors'!$E$6)))
)))
+
IF($N38=0,0,
IF('Flight Methodologies'!$K$4="A",(0.5*'Flight Methodologies'!$K$9*$E38*$N38*$G38*'Emission Factors'!$E$6),(('Flight Methodologies'!$K$18*'Flight Methodologies'!$K$17*$E38*N38*$G38*'Emission Factors'!$E$6)))
),"")</f>
        <v>0</v>
      </c>
      <c r="S38" s="104">
        <f>IFERROR(((J38*$D38*$E38*$G38*'Emission Factors'!$E$7))
+
IF(SUM($O38:$P38)=0,0,
IF('Flight Methodologies'!$D$4="A",(0.5*'Flight Methodologies'!$E$9*$E38*SUM($O38:$P38)*$G38*'Emission Factors'!$E$7),
IF('Flight Methodologies'!$D$4="B",(('Flight Methodologies'!$E$19*'Flight Methodologies'!$E$17*$E38*SUM($O38:$P38)*$G38*'Emission Factors'!$E$7)),
IF('Flight Methodologies'!$D$4="C",(0.5*'Flight Methodologies'!$E$30*$E38*SUM($O38:$P38)*$G38*'Emission Factors'!$E$7),(('Flight Methodologies'!$E$42*'Flight Methodologies'!$E$40*$E38*SUM($O38:$P38)*$G38*'Emission Factors'!$E$7)))
)))
+
IF($N38=0,0,
IF('Flight Methodologies'!$K$4="A",(0.5*'Flight Methodologies'!$K$9*$E38*$N38*$G38*'Emission Factors'!$E$7),(('Flight Methodologies'!$K$19*'Flight Methodologies'!$K$17*$E38*N38*$G38*'Emission Factors'!$E$7)))
),"")</f>
        <v>0</v>
      </c>
      <c r="T38" s="104">
        <f>IFERROR(((K38*$D38*$E38*$G38*'Emission Factors'!$E$8))
+
IF(SUM($O38:$P38)=0,0,
IF('Flight Methodologies'!$D$4="A",0,
IF('Flight Methodologies'!$D$4="B",(('Flight Methodologies'!$E$20*'Flight Methodologies'!$E$17*$E38*SUM($O38:$P38)*$G38*'Emission Factors'!$E$8)),
IF('Flight Methodologies'!$D$4="C",0,(('Flight Methodologies'!$E$43*'Flight Methodologies'!$E$40*$E38*SUM($O38:$P38)*$G38*'Emission Factors'!$E$8)))
)))
+
IF($N38=0,0,
IF('Flight Methodologies'!$K$4="A",0,(('Flight Methodologies'!$K$20*'Flight Methodologies'!$K$17*$E38*N38*$G38*'Emission Factors'!$E$8)))
),"")</f>
        <v>0</v>
      </c>
      <c r="U38" s="104">
        <f>IFERROR(((L38*$D38*$E38*$G38*'Emission Factors'!$E$9))
+
IF(SUM($O38:$P38)=0,0,
IF('Flight Methodologies'!$D$4="A",0,
IF('Flight Methodologies'!$D$4="B",(('Flight Methodologies'!$E$21*'Flight Methodologies'!$E$17*$E38*SUM($O38:$P38)*$G38*'Emission Factors'!$E$9)),
IF('Flight Methodologies'!$D$4="C",0,(('Flight Methodologies'!$E$44*'Flight Methodologies'!$E$40*$E38*SUM($O38:$P38)*$G38*'Emission Factors'!$E$9)))
)))
+
IF($N38=0,0,
IF('Flight Methodologies'!$K$4="A",0,(('Flight Methodologies'!$K$21*'Flight Methodologies'!$K$17*$E38*N38*$G38*'Emission Factors'!$E$9)))
),"")</f>
        <v>0</v>
      </c>
      <c r="V38" s="104">
        <f>IF(SUM(I38:P38)=0,"",
IF(SUM($O38:$P38)=0,0,
IF('Flight Methodologies'!$D$4="A",0,
IF('Flight Methodologies'!$D$4="B",(('Flight Methodologies'!$E$22*'Flight Methodologies'!$E$17*$E38*SUM($O38:$P38)*$G38*'Emission Factors'!$E$10)),
IF('Flight Methodologies'!$D$4="C",0,(('Flight Methodologies'!$E$45*'Flight Methodologies'!$E$40*$E38*SUM($O38:$P38)*$G38*'Emission Factors'!$E$10)))
)))
+
IF($N38=0,0,
IF('Flight Methodologies'!$K$4="A",0,(('Flight Methodologies'!$K$22*'Flight Methodologies'!$K$17*$E38*N38*$G38*'Emission Factors'!$E$10)))
))</f>
        <v>0</v>
      </c>
      <c r="W38" s="104">
        <f>IFERROR(((M38*$D38*$E38*$G38*'Emission Factors'!$E$11))
+
IF(SUM($O38:$P38)=0,0,
IF('Flight Methodologies'!$D$4="A",0,
IF('Flight Methodologies'!$D$4="B",0,
IF('Flight Methodologies'!$D$4="C",0,0)
)))
+
IF($N38=0,0,
IF('Flight Methodologies'!$K$4="A",0,0)
),"")</f>
        <v>0</v>
      </c>
      <c r="X38" s="104">
        <f>IFERROR(IF('Flight Methodologies'!$K$4="A",((($D38-'Flight Methodologies'!$K$9)*$E38*$G38*$N38*'Emission Factors'!$E$12)),((($D38-'Flight Methodologies'!$K$17)*$E38*$G38*$N38*'Emission Factors'!$E$12))
)
+
IF(SUM($O38:$P38)=0,0,
IF('Flight Methodologies'!$D$4="A",0,
IF('Flight Methodologies'!$D$4="B",0,
IF('Flight Methodologies'!$D$4="C",('Flight Methodologies'!$E$29*$E38*SUM($O38:$P38)*$G38*'Emission Factors'!$E$12),('Flight Methodologies'!$E$39*$E38*SUM($O38:$P38)*$G38*'Emission Factors'!$E$12))
))),"")</f>
        <v>0</v>
      </c>
      <c r="Y38" s="104">
        <f>IFERROR(IF('Flight Methodologies'!$D$4="A",((($D38-'Flight Methodologies'!$E$9)*$E38*$G38*$O38*'Emission Factors'!$E$13)),
IF('Flight Methodologies'!$D$4="B",((($D38-'Flight Methodologies'!$E$17)*$E38*$G38*$O38*'Emission Factors'!$E$13)),
IF('Flight Methodologies'!$D$4="C",((($D38-SUM('Flight Methodologies'!$E$29:$E$30))*$E38*$G38*$O38*'Emission Factors'!$E$13)),((($D38-SUM('Flight Methodologies'!$E$39:$E$40))*$E38*$G38*$O38*'Emission Factors'!$E$13)))))
+
IF(SUM($O38:$P38)=0,0,
IF('Flight Methodologies'!$D$4="A",0,
IF('Flight Methodologies'!$D$4="B",0,
IF('Flight Methodologies'!$D$4="C",0,0)
)))
+
IF($N38=0,0,
IF('Flight Methodologies'!$K$4="A",0,0)
),"")</f>
        <v>0</v>
      </c>
      <c r="Z38" s="104">
        <f>IFERROR(IF('Flight Methodologies'!$D$4="A",((($D38-'Flight Methodologies'!$E$9)*$E38*$G38*$P38*'Emission Factors'!$E$14)),
IF('Flight Methodologies'!$D$4="B",((($D38-'Flight Methodologies'!$E$17)*$E38*$G38*$P38*'Emission Factors'!$E$14)),
IF('Flight Methodologies'!$D$4="C",((($D38-SUM('Flight Methodologies'!$E$29:$E$30))*$E38*$G38*$P38*'Emission Factors'!$E$14)),((($D38-SUM('Flight Methodologies'!$E$39:$E$40))*$E38*$G38*$P38*'Emission Factors'!$E$14)))))
+
IF(SUM($O38:$P38)=0,0,
IF('Flight Methodologies'!$D$4="A",0,
IF('Flight Methodologies'!$D$4="B",0,
IF('Flight Methodologies'!$D$4="C",0,0)
)))
+
IF($N38=0,0,
IF('Flight Methodologies'!$K$4="A",0,0)
),"")</f>
        <v>0</v>
      </c>
      <c r="AA38" s="169">
        <f t="shared" si="0"/>
        <v>0</v>
      </c>
      <c r="AC38" s="109">
        <f t="shared" si="1"/>
        <v>0</v>
      </c>
    </row>
    <row r="39" spans="2:29" x14ac:dyDescent="0.35">
      <c r="B39" s="63" t="s">
        <v>35</v>
      </c>
      <c r="C39" s="63" t="str">
        <f>IFERROR(VLOOKUP(B39,'Country and Student Data'!$B$5:$E$300,2,FALSE),"")</f>
        <v>Africa</v>
      </c>
      <c r="D39" s="104">
        <f>IFERROR(
VLOOKUP($B39,'Country and Student Data'!$B$5:$D$300,3,FALSE)
+
IF(OR(C39="Home",C39="UK"),0,
IF('Flight Methodologies'!$D$4="A",'Flight Methodologies'!$E$9,
IF('Flight Methodologies'!$D$4="B",'Flight Methodologies'!$E$17,
IF('Flight Methodologies'!$D$4="C",'Flight Methodologies'!$E$29+'Flight Methodologies'!$E$30,'Flight Methodologies'!$E$39+'Flight Methodologies'!$E$40)))), "")</f>
        <v>7365.8499999999995</v>
      </c>
      <c r="E39" s="101">
        <f>IFERROR(VLOOKUP(B39,'Country and Student Data'!B:E,4,FALSE),"")</f>
        <v>0</v>
      </c>
      <c r="G39" s="85">
        <v>2</v>
      </c>
      <c r="H39" s="66"/>
      <c r="I39" s="86"/>
      <c r="J39" s="86"/>
      <c r="K39" s="86"/>
      <c r="L39" s="86"/>
      <c r="M39" s="86"/>
      <c r="N39" s="86"/>
      <c r="O39" s="86"/>
      <c r="P39" s="86">
        <v>1</v>
      </c>
      <c r="R39" s="104">
        <f>IFERROR(
((I39*$D39*$E39*$G39*'Emission Factors'!$E$6))
+
IF(SUM($O39:$P39)=0,0,
IF('Flight Methodologies'!$D$4="A",(0.5*'Flight Methodologies'!$E$9*$E39*SUM($O39:$P39)*$G39*'Emission Factors'!$E$6),
IF('Flight Methodologies'!$D$4="B",(('Flight Methodologies'!$E$18*'Flight Methodologies'!$E$17*$E39*SUM($O39:$P39)*$G39*'Emission Factors'!$E$6)),
IF('Flight Methodologies'!$D$4="C",(0.5*'Flight Methodologies'!$E$30*$E39*SUM($O39:$P39)*$G39*'Emission Factors'!$E$6),(('Flight Methodologies'!$E$41*'Flight Methodologies'!$E$40*$E39*SUM($O39:$P39)*$G39*'Emission Factors'!$E$6)))
)))
+
IF($N39=0,0,
IF('Flight Methodologies'!$K$4="A",(0.5*'Flight Methodologies'!$K$9*$E39*$N39*$G39*'Emission Factors'!$E$6),(('Flight Methodologies'!$K$18*'Flight Methodologies'!$K$17*$E39*N39*$G39*'Emission Factors'!$E$6)))
),"")</f>
        <v>0</v>
      </c>
      <c r="S39" s="104">
        <f>IFERROR(((J39*$D39*$E39*$G39*'Emission Factors'!$E$7))
+
IF(SUM($O39:$P39)=0,0,
IF('Flight Methodologies'!$D$4="A",(0.5*'Flight Methodologies'!$E$9*$E39*SUM($O39:$P39)*$G39*'Emission Factors'!$E$7),
IF('Flight Methodologies'!$D$4="B",(('Flight Methodologies'!$E$19*'Flight Methodologies'!$E$17*$E39*SUM($O39:$P39)*$G39*'Emission Factors'!$E$7)),
IF('Flight Methodologies'!$D$4="C",(0.5*'Flight Methodologies'!$E$30*$E39*SUM($O39:$P39)*$G39*'Emission Factors'!$E$7),(('Flight Methodologies'!$E$42*'Flight Methodologies'!$E$40*$E39*SUM($O39:$P39)*$G39*'Emission Factors'!$E$7)))
)))
+
IF($N39=0,0,
IF('Flight Methodologies'!$K$4="A",(0.5*'Flight Methodologies'!$K$9*$E39*$N39*$G39*'Emission Factors'!$E$7),(('Flight Methodologies'!$K$19*'Flight Methodologies'!$K$17*$E39*N39*$G39*'Emission Factors'!$E$7)))
),"")</f>
        <v>0</v>
      </c>
      <c r="T39" s="104">
        <f>IFERROR(((K39*$D39*$E39*$G39*'Emission Factors'!$E$8))
+
IF(SUM($O39:$P39)=0,0,
IF('Flight Methodologies'!$D$4="A",0,
IF('Flight Methodologies'!$D$4="B",(('Flight Methodologies'!$E$20*'Flight Methodologies'!$E$17*$E39*SUM($O39:$P39)*$G39*'Emission Factors'!$E$8)),
IF('Flight Methodologies'!$D$4="C",0,(('Flight Methodologies'!$E$43*'Flight Methodologies'!$E$40*$E39*SUM($O39:$P39)*$G39*'Emission Factors'!$E$8)))
)))
+
IF($N39=0,0,
IF('Flight Methodologies'!$K$4="A",0,(('Flight Methodologies'!$K$20*'Flight Methodologies'!$K$17*$E39*N39*$G39*'Emission Factors'!$E$8)))
),"")</f>
        <v>0</v>
      </c>
      <c r="U39" s="104">
        <f>IFERROR(((L39*$D39*$E39*$G39*'Emission Factors'!$E$9))
+
IF(SUM($O39:$P39)=0,0,
IF('Flight Methodologies'!$D$4="A",0,
IF('Flight Methodologies'!$D$4="B",(('Flight Methodologies'!$E$21*'Flight Methodologies'!$E$17*$E39*SUM($O39:$P39)*$G39*'Emission Factors'!$E$9)),
IF('Flight Methodologies'!$D$4="C",0,(('Flight Methodologies'!$E$44*'Flight Methodologies'!$E$40*$E39*SUM($O39:$P39)*$G39*'Emission Factors'!$E$9)))
)))
+
IF($N39=0,0,
IF('Flight Methodologies'!$K$4="A",0,(('Flight Methodologies'!$K$21*'Flight Methodologies'!$K$17*$E39*N39*$G39*'Emission Factors'!$E$9)))
),"")</f>
        <v>0</v>
      </c>
      <c r="V39" s="104">
        <f>IF(SUM(I39:P39)=0,"",
IF(SUM($O39:$P39)=0,0,
IF('Flight Methodologies'!$D$4="A",0,
IF('Flight Methodologies'!$D$4="B",(('Flight Methodologies'!$E$22*'Flight Methodologies'!$E$17*$E39*SUM($O39:$P39)*$G39*'Emission Factors'!$E$10)),
IF('Flight Methodologies'!$D$4="C",0,(('Flight Methodologies'!$E$45*'Flight Methodologies'!$E$40*$E39*SUM($O39:$P39)*$G39*'Emission Factors'!$E$10)))
)))
+
IF($N39=0,0,
IF('Flight Methodologies'!$K$4="A",0,(('Flight Methodologies'!$K$22*'Flight Methodologies'!$K$17*$E39*N39*$G39*'Emission Factors'!$E$10)))
))</f>
        <v>0</v>
      </c>
      <c r="W39" s="104">
        <f>IFERROR(((M39*$D39*$E39*$G39*'Emission Factors'!$E$11))
+
IF(SUM($O39:$P39)=0,0,
IF('Flight Methodologies'!$D$4="A",0,
IF('Flight Methodologies'!$D$4="B",0,
IF('Flight Methodologies'!$D$4="C",0,0)
)))
+
IF($N39=0,0,
IF('Flight Methodologies'!$K$4="A",0,0)
),"")</f>
        <v>0</v>
      </c>
      <c r="X39" s="104">
        <f>IFERROR(IF('Flight Methodologies'!$K$4="A",((($D39-'Flight Methodologies'!$K$9)*$E39*$G39*$N39*'Emission Factors'!$E$12)),((($D39-'Flight Methodologies'!$K$17)*$E39*$G39*$N39*'Emission Factors'!$E$12))
)
+
IF(SUM($O39:$P39)=0,0,
IF('Flight Methodologies'!$D$4="A",0,
IF('Flight Methodologies'!$D$4="B",0,
IF('Flight Methodologies'!$D$4="C",('Flight Methodologies'!$E$29*$E39*SUM($O39:$P39)*$G39*'Emission Factors'!$E$12),('Flight Methodologies'!$E$39*$E39*SUM($O39:$P39)*$G39*'Emission Factors'!$E$12))
))),"")</f>
        <v>0</v>
      </c>
      <c r="Y39" s="104">
        <f>IFERROR(IF('Flight Methodologies'!$D$4="A",((($D39-'Flight Methodologies'!$E$9)*$E39*$G39*$O39*'Emission Factors'!$E$13)),
IF('Flight Methodologies'!$D$4="B",((($D39-'Flight Methodologies'!$E$17)*$E39*$G39*$O39*'Emission Factors'!$E$13)),
IF('Flight Methodologies'!$D$4="C",((($D39-SUM('Flight Methodologies'!$E$29:$E$30))*$E39*$G39*$O39*'Emission Factors'!$E$13)),((($D39-SUM('Flight Methodologies'!$E$39:$E$40))*$E39*$G39*$O39*'Emission Factors'!$E$13)))))
+
IF(SUM($O39:$P39)=0,0,
IF('Flight Methodologies'!$D$4="A",0,
IF('Flight Methodologies'!$D$4="B",0,
IF('Flight Methodologies'!$D$4="C",0,0)
)))
+
IF($N39=0,0,
IF('Flight Methodologies'!$K$4="A",0,0)
),"")</f>
        <v>0</v>
      </c>
      <c r="Z39" s="104">
        <f>IFERROR(IF('Flight Methodologies'!$D$4="A",((($D39-'Flight Methodologies'!$E$9)*$E39*$G39*$P39*'Emission Factors'!$E$14)),
IF('Flight Methodologies'!$D$4="B",((($D39-'Flight Methodologies'!$E$17)*$E39*$G39*$P39*'Emission Factors'!$E$14)),
IF('Flight Methodologies'!$D$4="C",((($D39-SUM('Flight Methodologies'!$E$29:$E$30))*$E39*$G39*$P39*'Emission Factors'!$E$14)),((($D39-SUM('Flight Methodologies'!$E$39:$E$40))*$E39*$G39*$P39*'Emission Factors'!$E$14)))))
+
IF(SUM($O39:$P39)=0,0,
IF('Flight Methodologies'!$D$4="A",0,
IF('Flight Methodologies'!$D$4="B",0,
IF('Flight Methodologies'!$D$4="C",0,0)
)))
+
IF($N39=0,0,
IF('Flight Methodologies'!$K$4="A",0,0)
),"")</f>
        <v>0</v>
      </c>
      <c r="AA39" s="169">
        <f t="shared" si="0"/>
        <v>0</v>
      </c>
      <c r="AC39" s="109">
        <f t="shared" si="1"/>
        <v>0</v>
      </c>
    </row>
    <row r="40" spans="2:29" x14ac:dyDescent="0.35">
      <c r="B40" s="63" t="s">
        <v>36</v>
      </c>
      <c r="C40" s="63" t="str">
        <f>IFERROR(VLOOKUP(B40,'Country and Student Data'!$B$5:$E$300,2,FALSE),"")</f>
        <v>Asia</v>
      </c>
      <c r="D40" s="104">
        <f>IFERROR(
VLOOKUP($B40,'Country and Student Data'!$B$5:$D$300,3,FALSE)
+
IF(OR(C40="Home",C40="UK"),0,
IF('Flight Methodologies'!$D$4="A",'Flight Methodologies'!$E$9,
IF('Flight Methodologies'!$D$4="B",'Flight Methodologies'!$E$17,
IF('Flight Methodologies'!$D$4="C",'Flight Methodologies'!$E$29+'Flight Methodologies'!$E$30,'Flight Methodologies'!$E$39+'Flight Methodologies'!$E$40)))), "")</f>
        <v>10666.869999999999</v>
      </c>
      <c r="E40" s="101">
        <f>IFERROR(VLOOKUP(B40,'Country and Student Data'!B:E,4,FALSE),"")</f>
        <v>1</v>
      </c>
      <c r="G40" s="85">
        <v>2</v>
      </c>
      <c r="H40" s="66"/>
      <c r="I40" s="86"/>
      <c r="J40" s="86"/>
      <c r="K40" s="86"/>
      <c r="L40" s="86"/>
      <c r="M40" s="86"/>
      <c r="N40" s="86"/>
      <c r="O40" s="86"/>
      <c r="P40" s="86">
        <v>1</v>
      </c>
      <c r="R40" s="104">
        <f>IFERROR(
((I40*$D40*$E40*$G40*'Emission Factors'!$E$6))
+
IF(SUM($O40:$P40)=0,0,
IF('Flight Methodologies'!$D$4="A",(0.5*'Flight Methodologies'!$E$9*$E40*SUM($O40:$P40)*$G40*'Emission Factors'!$E$6),
IF('Flight Methodologies'!$D$4="B",(('Flight Methodologies'!$E$18*'Flight Methodologies'!$E$17*$E40*SUM($O40:$P40)*$G40*'Emission Factors'!$E$6)),
IF('Flight Methodologies'!$D$4="C",(0.5*'Flight Methodologies'!$E$30*$E40*SUM($O40:$P40)*$G40*'Emission Factors'!$E$6),(('Flight Methodologies'!$E$41*'Flight Methodologies'!$E$40*$E40*SUM($O40:$P40)*$G40*'Emission Factors'!$E$6)))
)))
+
IF($N40=0,0,
IF('Flight Methodologies'!$K$4="A",(0.5*'Flight Methodologies'!$K$9*$E40*$N40*$G40*'Emission Factors'!$E$6),(('Flight Methodologies'!$K$18*'Flight Methodologies'!$K$17*$E40*N40*$G40*'Emission Factors'!$E$6)))
),"")</f>
        <v>0.8998560000000001</v>
      </c>
      <c r="S40" s="104">
        <f>IFERROR(((J40*$D40*$E40*$G40*'Emission Factors'!$E$7))
+
IF(SUM($O40:$P40)=0,0,
IF('Flight Methodologies'!$D$4="A",(0.5*'Flight Methodologies'!$E$9*$E40*SUM($O40:$P40)*$G40*'Emission Factors'!$E$7),
IF('Flight Methodologies'!$D$4="B",(('Flight Methodologies'!$E$19*'Flight Methodologies'!$E$17*$E40*SUM($O40:$P40)*$G40*'Emission Factors'!$E$7)),
IF('Flight Methodologies'!$D$4="C",(0.5*'Flight Methodologies'!$E$30*$E40*SUM($O40:$P40)*$G40*'Emission Factors'!$E$7),(('Flight Methodologies'!$E$42*'Flight Methodologies'!$E$40*$E40*SUM($O40:$P40)*$G40*'Emission Factors'!$E$7)))
)))
+
IF($N40=0,0,
IF('Flight Methodologies'!$K$4="A",(0.5*'Flight Methodologies'!$K$9*$E40*$N40*$G40*'Emission Factors'!$E$7),(('Flight Methodologies'!$K$19*'Flight Methodologies'!$K$17*$E40*N40*$G40*'Emission Factors'!$E$7)))
),"")</f>
        <v>0</v>
      </c>
      <c r="T40" s="104">
        <f>IFERROR(((K40*$D40*$E40*$G40*'Emission Factors'!$E$8))
+
IF(SUM($O40:$P40)=0,0,
IF('Flight Methodologies'!$D$4="A",0,
IF('Flight Methodologies'!$D$4="B",(('Flight Methodologies'!$E$20*'Flight Methodologies'!$E$17*$E40*SUM($O40:$P40)*$G40*'Emission Factors'!$E$8)),
IF('Flight Methodologies'!$D$4="C",0,(('Flight Methodologies'!$E$43*'Flight Methodologies'!$E$40*$E40*SUM($O40:$P40)*$G40*'Emission Factors'!$E$8)))
)))
+
IF($N40=0,0,
IF('Flight Methodologies'!$K$4="A",0,(('Flight Methodologies'!$K$20*'Flight Methodologies'!$K$17*$E40*N40*$G40*'Emission Factors'!$E$8)))
),"")</f>
        <v>0</v>
      </c>
      <c r="U40" s="104">
        <f>IFERROR(((L40*$D40*$E40*$G40*'Emission Factors'!$E$9))
+
IF(SUM($O40:$P40)=0,0,
IF('Flight Methodologies'!$D$4="A",0,
IF('Flight Methodologies'!$D$4="B",(('Flight Methodologies'!$E$21*'Flight Methodologies'!$E$17*$E40*SUM($O40:$P40)*$G40*'Emission Factors'!$E$9)),
IF('Flight Methodologies'!$D$4="C",0,(('Flight Methodologies'!$E$44*'Flight Methodologies'!$E$40*$E40*SUM($O40:$P40)*$G40*'Emission Factors'!$E$9)))
)))
+
IF($N40=0,0,
IF('Flight Methodologies'!$K$4="A",0,(('Flight Methodologies'!$K$21*'Flight Methodologies'!$K$17*$E40*N40*$G40*'Emission Factors'!$E$9)))
),"")</f>
        <v>0.55161213100671147</v>
      </c>
      <c r="V40" s="104">
        <f>IF(SUM(I40:P40)=0,"",
IF(SUM($O40:$P40)=0,0,
IF('Flight Methodologies'!$D$4="A",0,
IF('Flight Methodologies'!$D$4="B",(('Flight Methodologies'!$E$22*'Flight Methodologies'!$E$17*$E40*SUM($O40:$P40)*$G40*'Emission Factors'!$E$10)),
IF('Flight Methodologies'!$D$4="C",0,(('Flight Methodologies'!$E$45*'Flight Methodologies'!$E$40*$E40*SUM($O40:$P40)*$G40*'Emission Factors'!$E$10)))
)))
+
IF($N40=0,0,
IF('Flight Methodologies'!$K$4="A",0,(('Flight Methodologies'!$K$22*'Flight Methodologies'!$K$17*$E40*N40*$G40*'Emission Factors'!$E$10)))
))</f>
        <v>0.80252060006657711</v>
      </c>
      <c r="W40" s="104">
        <f>IFERROR(((M40*$D40*$E40*$G40*'Emission Factors'!$E$11))
+
IF(SUM($O40:$P40)=0,0,
IF('Flight Methodologies'!$D$4="A",0,
IF('Flight Methodologies'!$D$4="B",0,
IF('Flight Methodologies'!$D$4="C",0,0)
)))
+
IF($N40=0,0,
IF('Flight Methodologies'!$K$4="A",0,0)
),"")</f>
        <v>0</v>
      </c>
      <c r="X40" s="104">
        <f>IFERROR(IF('Flight Methodologies'!$K$4="A",((($D40-'Flight Methodologies'!$K$9)*$E40*$G40*$N40*'Emission Factors'!$E$12)),((($D40-'Flight Methodologies'!$K$17)*$E40*$G40*$N40*'Emission Factors'!$E$12))
)
+
IF(SUM($O40:$P40)=0,0,
IF('Flight Methodologies'!$D$4="A",0,
IF('Flight Methodologies'!$D$4="B",0,
IF('Flight Methodologies'!$D$4="C",('Flight Methodologies'!$E$29*$E40*SUM($O40:$P40)*$G40*'Emission Factors'!$E$12),('Flight Methodologies'!$E$39*$E40*SUM($O40:$P40)*$G40*'Emission Factors'!$E$12))
))),"")</f>
        <v>352.97474519999997</v>
      </c>
      <c r="Y40" s="104">
        <f>IFERROR(IF('Flight Methodologies'!$D$4="A",((($D40-'Flight Methodologies'!$E$9)*$E40*$G40*$O40*'Emission Factors'!$E$13)),
IF('Flight Methodologies'!$D$4="B",((($D40-'Flight Methodologies'!$E$17)*$E40*$G40*$O40*'Emission Factors'!$E$13)),
IF('Flight Methodologies'!$D$4="C",((($D40-SUM('Flight Methodologies'!$E$29:$E$30))*$E40*$G40*$O40*'Emission Factors'!$E$13)),((($D40-SUM('Flight Methodologies'!$E$39:$E$40))*$E40*$G40*$O40*'Emission Factors'!$E$13)))))
+
IF(SUM($O40:$P40)=0,0,
IF('Flight Methodologies'!$D$4="A",0,
IF('Flight Methodologies'!$D$4="B",0,
IF('Flight Methodologies'!$D$4="C",0,0)
)))
+
IF($N40=0,0,
IF('Flight Methodologies'!$K$4="A",0,0)
),"")</f>
        <v>0</v>
      </c>
      <c r="Z40" s="104">
        <f>IFERROR(IF('Flight Methodologies'!$D$4="A",((($D40-'Flight Methodologies'!$E$9)*$E40*$G40*$P40*'Emission Factors'!$E$14)),
IF('Flight Methodologies'!$D$4="B",((($D40-'Flight Methodologies'!$E$17)*$E40*$G40*$P40*'Emission Factors'!$E$14)),
IF('Flight Methodologies'!$D$4="C",((($D40-SUM('Flight Methodologies'!$E$29:$E$30))*$E40*$G40*$P40*'Emission Factors'!$E$14)),((($D40-SUM('Flight Methodologies'!$E$39:$E$40))*$E40*$G40*$P40*'Emission Factors'!$E$14)))))
+
IF(SUM($O40:$P40)=0,0,
IF('Flight Methodologies'!$D$4="A",0,
IF('Flight Methodologies'!$D$4="B",0,
IF('Flight Methodologies'!$D$4="C",0,0)
)))
+
IF($N40=0,0,
IF('Flight Methodologies'!$K$4="A",0,0)
),"")</f>
        <v>4006.7224860000001</v>
      </c>
      <c r="AA40" s="169">
        <f t="shared" si="0"/>
        <v>4361.951219931073</v>
      </c>
      <c r="AC40" s="109">
        <f t="shared" si="1"/>
        <v>4.3619512199310728</v>
      </c>
    </row>
    <row r="41" spans="2:29" x14ac:dyDescent="0.35">
      <c r="B41" s="63" t="s">
        <v>37</v>
      </c>
      <c r="C41" s="63" t="str">
        <f>IFERROR(VLOOKUP(B41,'Country and Student Data'!$B$5:$E$300,2,FALSE),"")</f>
        <v>Africa</v>
      </c>
      <c r="D41" s="104">
        <f>IFERROR(
VLOOKUP($B41,'Country and Student Data'!$B$5:$D$300,3,FALSE)
+
IF(OR(C41="Home",C41="UK"),0,
IF('Flight Methodologies'!$D$4="A",'Flight Methodologies'!$E$9,
IF('Flight Methodologies'!$D$4="B",'Flight Methodologies'!$E$17,
IF('Flight Methodologies'!$D$4="C",'Flight Methodologies'!$E$29+'Flight Methodologies'!$E$30,'Flight Methodologies'!$E$39+'Flight Methodologies'!$E$40)))), "")</f>
        <v>6062.09</v>
      </c>
      <c r="E41" s="101">
        <f>IFERROR(VLOOKUP(B41,'Country and Student Data'!B:E,4,FALSE),"")</f>
        <v>2</v>
      </c>
      <c r="G41" s="85">
        <v>2</v>
      </c>
      <c r="H41" s="66"/>
      <c r="I41" s="86"/>
      <c r="J41" s="86"/>
      <c r="K41" s="86"/>
      <c r="L41" s="86"/>
      <c r="M41" s="86"/>
      <c r="N41" s="86"/>
      <c r="O41" s="86"/>
      <c r="P41" s="86">
        <v>1</v>
      </c>
      <c r="R41" s="104">
        <f>IFERROR(
((I41*$D41*$E41*$G41*'Emission Factors'!$E$6))
+
IF(SUM($O41:$P41)=0,0,
IF('Flight Methodologies'!$D$4="A",(0.5*'Flight Methodologies'!$E$9*$E41*SUM($O41:$P41)*$G41*'Emission Factors'!$E$6),
IF('Flight Methodologies'!$D$4="B",(('Flight Methodologies'!$E$18*'Flight Methodologies'!$E$17*$E41*SUM($O41:$P41)*$G41*'Emission Factors'!$E$6)),
IF('Flight Methodologies'!$D$4="C",(0.5*'Flight Methodologies'!$E$30*$E41*SUM($O41:$P41)*$G41*'Emission Factors'!$E$6),(('Flight Methodologies'!$E$41*'Flight Methodologies'!$E$40*$E41*SUM($O41:$P41)*$G41*'Emission Factors'!$E$6)))
)))
+
IF($N41=0,0,
IF('Flight Methodologies'!$K$4="A",(0.5*'Flight Methodologies'!$K$9*$E41*$N41*$G41*'Emission Factors'!$E$6),(('Flight Methodologies'!$K$18*'Flight Methodologies'!$K$17*$E41*N41*$G41*'Emission Factors'!$E$6)))
),"")</f>
        <v>1.7997120000000002</v>
      </c>
      <c r="S41" s="104">
        <f>IFERROR(((J41*$D41*$E41*$G41*'Emission Factors'!$E$7))
+
IF(SUM($O41:$P41)=0,0,
IF('Flight Methodologies'!$D$4="A",(0.5*'Flight Methodologies'!$E$9*$E41*SUM($O41:$P41)*$G41*'Emission Factors'!$E$7),
IF('Flight Methodologies'!$D$4="B",(('Flight Methodologies'!$E$19*'Flight Methodologies'!$E$17*$E41*SUM($O41:$P41)*$G41*'Emission Factors'!$E$7)),
IF('Flight Methodologies'!$D$4="C",(0.5*'Flight Methodologies'!$E$30*$E41*SUM($O41:$P41)*$G41*'Emission Factors'!$E$7),(('Flight Methodologies'!$E$42*'Flight Methodologies'!$E$40*$E41*SUM($O41:$P41)*$G41*'Emission Factors'!$E$7)))
)))
+
IF($N41=0,0,
IF('Flight Methodologies'!$K$4="A",(0.5*'Flight Methodologies'!$K$9*$E41*$N41*$G41*'Emission Factors'!$E$7),(('Flight Methodologies'!$K$19*'Flight Methodologies'!$K$17*$E41*N41*$G41*'Emission Factors'!$E$7)))
),"")</f>
        <v>0</v>
      </c>
      <c r="T41" s="104">
        <f>IFERROR(((K41*$D41*$E41*$G41*'Emission Factors'!$E$8))
+
IF(SUM($O41:$P41)=0,0,
IF('Flight Methodologies'!$D$4="A",0,
IF('Flight Methodologies'!$D$4="B",(('Flight Methodologies'!$E$20*'Flight Methodologies'!$E$17*$E41*SUM($O41:$P41)*$G41*'Emission Factors'!$E$8)),
IF('Flight Methodologies'!$D$4="C",0,(('Flight Methodologies'!$E$43*'Flight Methodologies'!$E$40*$E41*SUM($O41:$P41)*$G41*'Emission Factors'!$E$8)))
)))
+
IF($N41=0,0,
IF('Flight Methodologies'!$K$4="A",0,(('Flight Methodologies'!$K$20*'Flight Methodologies'!$K$17*$E41*N41*$G41*'Emission Factors'!$E$8)))
),"")</f>
        <v>0</v>
      </c>
      <c r="U41" s="104">
        <f>IFERROR(((L41*$D41*$E41*$G41*'Emission Factors'!$E$9))
+
IF(SUM($O41:$P41)=0,0,
IF('Flight Methodologies'!$D$4="A",0,
IF('Flight Methodologies'!$D$4="B",(('Flight Methodologies'!$E$21*'Flight Methodologies'!$E$17*$E41*SUM($O41:$P41)*$G41*'Emission Factors'!$E$9)),
IF('Flight Methodologies'!$D$4="C",0,(('Flight Methodologies'!$E$44*'Flight Methodologies'!$E$40*$E41*SUM($O41:$P41)*$G41*'Emission Factors'!$E$9)))
)))
+
IF($N41=0,0,
IF('Flight Methodologies'!$K$4="A",0,(('Flight Methodologies'!$K$21*'Flight Methodologies'!$K$17*$E41*N41*$G41*'Emission Factors'!$E$9)))
),"")</f>
        <v>1.1032242620134229</v>
      </c>
      <c r="V41" s="104">
        <f>IF(SUM(I41:P41)=0,"",
IF(SUM($O41:$P41)=0,0,
IF('Flight Methodologies'!$D$4="A",0,
IF('Flight Methodologies'!$D$4="B",(('Flight Methodologies'!$E$22*'Flight Methodologies'!$E$17*$E41*SUM($O41:$P41)*$G41*'Emission Factors'!$E$10)),
IF('Flight Methodologies'!$D$4="C",0,(('Flight Methodologies'!$E$45*'Flight Methodologies'!$E$40*$E41*SUM($O41:$P41)*$G41*'Emission Factors'!$E$10)))
)))
+
IF($N41=0,0,
IF('Flight Methodologies'!$K$4="A",0,(('Flight Methodologies'!$K$22*'Flight Methodologies'!$K$17*$E41*N41*$G41*'Emission Factors'!$E$10)))
))</f>
        <v>1.6050412001331542</v>
      </c>
      <c r="W41" s="104">
        <f>IFERROR(((M41*$D41*$E41*$G41*'Emission Factors'!$E$11))
+
IF(SUM($O41:$P41)=0,0,
IF('Flight Methodologies'!$D$4="A",0,
IF('Flight Methodologies'!$D$4="B",0,
IF('Flight Methodologies'!$D$4="C",0,0)
)))
+
IF($N41=0,0,
IF('Flight Methodologies'!$K$4="A",0,0)
),"")</f>
        <v>0</v>
      </c>
      <c r="X41" s="104">
        <f>IFERROR(IF('Flight Methodologies'!$K$4="A",((($D41-'Flight Methodologies'!$K$9)*$E41*$G41*$N41*'Emission Factors'!$E$12)),((($D41-'Flight Methodologies'!$K$17)*$E41*$G41*$N41*'Emission Factors'!$E$12))
)
+
IF(SUM($O41:$P41)=0,0,
IF('Flight Methodologies'!$D$4="A",0,
IF('Flight Methodologies'!$D$4="B",0,
IF('Flight Methodologies'!$D$4="C",('Flight Methodologies'!$E$29*$E41*SUM($O41:$P41)*$G41*'Emission Factors'!$E$12),('Flight Methodologies'!$E$39*$E41*SUM($O41:$P41)*$G41*'Emission Factors'!$E$12))
))),"")</f>
        <v>705.94949039999995</v>
      </c>
      <c r="Y41" s="104">
        <f>IFERROR(IF('Flight Methodologies'!$D$4="A",((($D41-'Flight Methodologies'!$E$9)*$E41*$G41*$O41*'Emission Factors'!$E$13)),
IF('Flight Methodologies'!$D$4="B",((($D41-'Flight Methodologies'!$E$17)*$E41*$G41*$O41*'Emission Factors'!$E$13)),
IF('Flight Methodologies'!$D$4="C",((($D41-SUM('Flight Methodologies'!$E$29:$E$30))*$E41*$G41*$O41*'Emission Factors'!$E$13)),((($D41-SUM('Flight Methodologies'!$E$39:$E$40))*$E41*$G41*$O41*'Emission Factors'!$E$13)))))
+
IF(SUM($O41:$P41)=0,0,
IF('Flight Methodologies'!$D$4="A",0,
IF('Flight Methodologies'!$D$4="B",0,
IF('Flight Methodologies'!$D$4="C",0,0)
)))
+
IF($N41=0,0,
IF('Flight Methodologies'!$K$4="A",0,0)
),"")</f>
        <v>0</v>
      </c>
      <c r="Z41" s="104">
        <f>IFERROR(IF('Flight Methodologies'!$D$4="A",((($D41-'Flight Methodologies'!$E$9)*$E41*$G41*$P41*'Emission Factors'!$E$14)),
IF('Flight Methodologies'!$D$4="B",((($D41-'Flight Methodologies'!$E$17)*$E41*$G41*$P41*'Emission Factors'!$E$14)),
IF('Flight Methodologies'!$D$4="C",((($D41-SUM('Flight Methodologies'!$E$29:$E$30))*$E41*$G41*$P41*'Emission Factors'!$E$14)),((($D41-SUM('Flight Methodologies'!$E$39:$E$40))*$E41*$G41*$P41*'Emission Factors'!$E$14)))))
+
IF(SUM($O41:$P41)=0,0,
IF('Flight Methodologies'!$D$4="A",0,
IF('Flight Methodologies'!$D$4="B",0,
IF('Flight Methodologies'!$D$4="C",0,0)
)))
+
IF($N41=0,0,
IF('Flight Methodologies'!$K$4="A",0,0)
),"")</f>
        <v>4327.5948688000008</v>
      </c>
      <c r="AA41" s="169">
        <f t="shared" si="0"/>
        <v>5038.0523366621474</v>
      </c>
      <c r="AC41" s="109">
        <f t="shared" si="1"/>
        <v>5.0380523366621475</v>
      </c>
    </row>
    <row r="42" spans="2:29" ht="31" x14ac:dyDescent="0.35">
      <c r="B42" s="63" t="s">
        <v>38</v>
      </c>
      <c r="C42" s="63" t="str">
        <f>IFERROR(VLOOKUP(B42,'Country and Student Data'!$B$5:$E$300,2,FALSE),"")</f>
        <v>North America</v>
      </c>
      <c r="D42" s="104">
        <f>IFERROR(
VLOOKUP($B42,'Country and Student Data'!$B$5:$D$300,3,FALSE)
+
IF(OR(C42="Home",C42="UK"),0,
IF('Flight Methodologies'!$D$4="A",'Flight Methodologies'!$E$9,
IF('Flight Methodologies'!$D$4="B",'Flight Methodologies'!$E$17,
IF('Flight Methodologies'!$D$4="C",'Flight Methodologies'!$E$29+'Flight Methodologies'!$E$30,'Flight Methodologies'!$E$39+'Flight Methodologies'!$E$40)))), "")</f>
        <v>6056.57</v>
      </c>
      <c r="E42" s="101">
        <f>IFERROR(VLOOKUP(B42,'Country and Student Data'!B:E,4,FALSE),"")</f>
        <v>89</v>
      </c>
      <c r="G42" s="85">
        <v>2</v>
      </c>
      <c r="H42" s="66"/>
      <c r="I42" s="86"/>
      <c r="J42" s="86"/>
      <c r="K42" s="86"/>
      <c r="L42" s="86"/>
      <c r="M42" s="86"/>
      <c r="N42" s="86"/>
      <c r="O42" s="86"/>
      <c r="P42" s="86">
        <v>1</v>
      </c>
      <c r="R42" s="104">
        <f>IFERROR(
((I42*$D42*$E42*$G42*'Emission Factors'!$E$6))
+
IF(SUM($O42:$P42)=0,0,
IF('Flight Methodologies'!$D$4="A",(0.5*'Flight Methodologies'!$E$9*$E42*SUM($O42:$P42)*$G42*'Emission Factors'!$E$6),
IF('Flight Methodologies'!$D$4="B",(('Flight Methodologies'!$E$18*'Flight Methodologies'!$E$17*$E42*SUM($O42:$P42)*$G42*'Emission Factors'!$E$6)),
IF('Flight Methodologies'!$D$4="C",(0.5*'Flight Methodologies'!$E$30*$E42*SUM($O42:$P42)*$G42*'Emission Factors'!$E$6),(('Flight Methodologies'!$E$41*'Flight Methodologies'!$E$40*$E42*SUM($O42:$P42)*$G42*'Emission Factors'!$E$6)))
)))
+
IF($N42=0,0,
IF('Flight Methodologies'!$K$4="A",(0.5*'Flight Methodologies'!$K$9*$E42*$N42*$G42*'Emission Factors'!$E$6),(('Flight Methodologies'!$K$18*'Flight Methodologies'!$K$17*$E42*N42*$G42*'Emission Factors'!$E$6)))
),"")</f>
        <v>80.087184000000008</v>
      </c>
      <c r="S42" s="104">
        <f>IFERROR(((J42*$D42*$E42*$G42*'Emission Factors'!$E$7))
+
IF(SUM($O42:$P42)=0,0,
IF('Flight Methodologies'!$D$4="A",(0.5*'Flight Methodologies'!$E$9*$E42*SUM($O42:$P42)*$G42*'Emission Factors'!$E$7),
IF('Flight Methodologies'!$D$4="B",(('Flight Methodologies'!$E$19*'Flight Methodologies'!$E$17*$E42*SUM($O42:$P42)*$G42*'Emission Factors'!$E$7)),
IF('Flight Methodologies'!$D$4="C",(0.5*'Flight Methodologies'!$E$30*$E42*SUM($O42:$P42)*$G42*'Emission Factors'!$E$7),(('Flight Methodologies'!$E$42*'Flight Methodologies'!$E$40*$E42*SUM($O42:$P42)*$G42*'Emission Factors'!$E$7)))
)))
+
IF($N42=0,0,
IF('Flight Methodologies'!$K$4="A",(0.5*'Flight Methodologies'!$K$9*$E42*$N42*$G42*'Emission Factors'!$E$7),(('Flight Methodologies'!$K$19*'Flight Methodologies'!$K$17*$E42*N42*$G42*'Emission Factors'!$E$7)))
),"")</f>
        <v>0</v>
      </c>
      <c r="T42" s="104">
        <f>IFERROR(((K42*$D42*$E42*$G42*'Emission Factors'!$E$8))
+
IF(SUM($O42:$P42)=0,0,
IF('Flight Methodologies'!$D$4="A",0,
IF('Flight Methodologies'!$D$4="B",(('Flight Methodologies'!$E$20*'Flight Methodologies'!$E$17*$E42*SUM($O42:$P42)*$G42*'Emission Factors'!$E$8)),
IF('Flight Methodologies'!$D$4="C",0,(('Flight Methodologies'!$E$43*'Flight Methodologies'!$E$40*$E42*SUM($O42:$P42)*$G42*'Emission Factors'!$E$8)))
)))
+
IF($N42=0,0,
IF('Flight Methodologies'!$K$4="A",0,(('Flight Methodologies'!$K$20*'Flight Methodologies'!$K$17*$E42*N42*$G42*'Emission Factors'!$E$8)))
),"")</f>
        <v>0</v>
      </c>
      <c r="U42" s="104">
        <f>IFERROR(((L42*$D42*$E42*$G42*'Emission Factors'!$E$9))
+
IF(SUM($O42:$P42)=0,0,
IF('Flight Methodologies'!$D$4="A",0,
IF('Flight Methodologies'!$D$4="B",(('Flight Methodologies'!$E$21*'Flight Methodologies'!$E$17*$E42*SUM($O42:$P42)*$G42*'Emission Factors'!$E$9)),
IF('Flight Methodologies'!$D$4="C",0,(('Flight Methodologies'!$E$44*'Flight Methodologies'!$E$40*$E42*SUM($O42:$P42)*$G42*'Emission Factors'!$E$9)))
)))
+
IF($N42=0,0,
IF('Flight Methodologies'!$K$4="A",0,(('Flight Methodologies'!$K$21*'Flight Methodologies'!$K$17*$E42*N42*$G42*'Emission Factors'!$E$9)))
),"")</f>
        <v>49.093479659597321</v>
      </c>
      <c r="V42" s="104">
        <f>IF(SUM(I42:P42)=0,"",
IF(SUM($O42:$P42)=0,0,
IF('Flight Methodologies'!$D$4="A",0,
IF('Flight Methodologies'!$D$4="B",(('Flight Methodologies'!$E$22*'Flight Methodologies'!$E$17*$E42*SUM($O42:$P42)*$G42*'Emission Factors'!$E$10)),
IF('Flight Methodologies'!$D$4="C",0,(('Flight Methodologies'!$E$45*'Flight Methodologies'!$E$40*$E42*SUM($O42:$P42)*$G42*'Emission Factors'!$E$10)))
)))
+
IF($N42=0,0,
IF('Flight Methodologies'!$K$4="A",0,(('Flight Methodologies'!$K$22*'Flight Methodologies'!$K$17*$E42*N42*$G42*'Emission Factors'!$E$10)))
))</f>
        <v>71.424333405925367</v>
      </c>
      <c r="W42" s="104">
        <f>IFERROR(((M42*$D42*$E42*$G42*'Emission Factors'!$E$11))
+
IF(SUM($O42:$P42)=0,0,
IF('Flight Methodologies'!$D$4="A",0,
IF('Flight Methodologies'!$D$4="B",0,
IF('Flight Methodologies'!$D$4="C",0,0)
)))
+
IF($N42=0,0,
IF('Flight Methodologies'!$K$4="A",0,0)
),"")</f>
        <v>0</v>
      </c>
      <c r="X42" s="104">
        <f>IFERROR(IF('Flight Methodologies'!$K$4="A",((($D42-'Flight Methodologies'!$K$9)*$E42*$G42*$N42*'Emission Factors'!$E$12)),((($D42-'Flight Methodologies'!$K$17)*$E42*$G42*$N42*'Emission Factors'!$E$12))
)
+
IF(SUM($O42:$P42)=0,0,
IF('Flight Methodologies'!$D$4="A",0,
IF('Flight Methodologies'!$D$4="B",0,
IF('Flight Methodologies'!$D$4="C",('Flight Methodologies'!$E$29*$E42*SUM($O42:$P42)*$G42*'Emission Factors'!$E$12),('Flight Methodologies'!$E$39*$E42*SUM($O42:$P42)*$G42*'Emission Factors'!$E$12))
))),"")</f>
        <v>31414.752322799999</v>
      </c>
      <c r="Y42" s="104">
        <f>IFERROR(IF('Flight Methodologies'!$D$4="A",((($D42-'Flight Methodologies'!$E$9)*$E42*$G42*$O42*'Emission Factors'!$E$13)),
IF('Flight Methodologies'!$D$4="B",((($D42-'Flight Methodologies'!$E$17)*$E42*$G42*$O42*'Emission Factors'!$E$13)),
IF('Flight Methodologies'!$D$4="C",((($D42-SUM('Flight Methodologies'!$E$29:$E$30))*$E42*$G42*$O42*'Emission Factors'!$E$13)),((($D42-SUM('Flight Methodologies'!$E$39:$E$40))*$E42*$G42*$O42*'Emission Factors'!$E$13)))))
+
IF(SUM($O42:$P42)=0,0,
IF('Flight Methodologies'!$D$4="A",0,
IF('Flight Methodologies'!$D$4="B",0,
IF('Flight Methodologies'!$D$4="C",0,0)
)))
+
IF($N42=0,0,
IF('Flight Methodologies'!$K$4="A",0,0)
),"")</f>
        <v>0</v>
      </c>
      <c r="Z42" s="104">
        <f>IFERROR(IF('Flight Methodologies'!$D$4="A",((($D42-'Flight Methodologies'!$E$9)*$E42*$G42*$P42*'Emission Factors'!$E$14)),
IF('Flight Methodologies'!$D$4="B",((($D42-'Flight Methodologies'!$E$17)*$E42*$G42*$P42*'Emission Factors'!$E$14)),
IF('Flight Methodologies'!$D$4="C",((($D42-SUM('Flight Methodologies'!$E$29:$E$30))*$E42*$G42*$P42*'Emission Factors'!$E$14)),((($D42-SUM('Flight Methodologies'!$E$39:$E$40))*$E42*$G42*$P42*'Emission Factors'!$E$14)))))
+
IF(SUM($O42:$P42)=0,0,
IF('Flight Methodologies'!$D$4="A",0,
IF('Flight Methodologies'!$D$4="B",0,
IF('Flight Methodologies'!$D$4="C",0,0)
)))
+
IF($N42=0,0,
IF('Flight Methodologies'!$K$4="A",0,0)
),"")</f>
        <v>192381.35158000002</v>
      </c>
      <c r="AA42" s="169">
        <f t="shared" si="0"/>
        <v>223996.70889986554</v>
      </c>
      <c r="AC42" s="109">
        <f t="shared" si="1"/>
        <v>223.99670889986552</v>
      </c>
    </row>
    <row r="43" spans="2:29" x14ac:dyDescent="0.35">
      <c r="B43" s="63" t="s">
        <v>40</v>
      </c>
      <c r="C43" s="63" t="str">
        <f>IFERROR(VLOOKUP(B43,'Country and Student Data'!$B$5:$E$300,2,FALSE),"")</f>
        <v>Africa</v>
      </c>
      <c r="D43" s="104">
        <f>IFERROR(
VLOOKUP($B43,'Country and Student Data'!$B$5:$D$300,3,FALSE)
+
IF(OR(C43="Home",C43="UK"),0,
IF('Flight Methodologies'!$D$4="A",'Flight Methodologies'!$E$9,
IF('Flight Methodologies'!$D$4="B",'Flight Methodologies'!$E$17,
IF('Flight Methodologies'!$D$4="C",'Flight Methodologies'!$E$29+'Flight Methodologies'!$E$30,'Flight Methodologies'!$E$39+'Flight Methodologies'!$E$40)))), "")</f>
        <v>3547.15</v>
      </c>
      <c r="E43" s="101">
        <f>IFERROR(VLOOKUP(B43,'Country and Student Data'!B:E,4,FALSE),"")</f>
        <v>3</v>
      </c>
      <c r="G43" s="85">
        <v>2</v>
      </c>
      <c r="H43" s="66"/>
      <c r="I43" s="86"/>
      <c r="J43" s="86"/>
      <c r="K43" s="86"/>
      <c r="L43" s="86"/>
      <c r="M43" s="86"/>
      <c r="N43" s="86"/>
      <c r="O43" s="86"/>
      <c r="P43" s="86">
        <v>1</v>
      </c>
      <c r="R43" s="104">
        <f>IFERROR(
((I43*$D43*$E43*$G43*'Emission Factors'!$E$6))
+
IF(SUM($O43:$P43)=0,0,
IF('Flight Methodologies'!$D$4="A",(0.5*'Flight Methodologies'!$E$9*$E43*SUM($O43:$P43)*$G43*'Emission Factors'!$E$6),
IF('Flight Methodologies'!$D$4="B",(('Flight Methodologies'!$E$18*'Flight Methodologies'!$E$17*$E43*SUM($O43:$P43)*$G43*'Emission Factors'!$E$6)),
IF('Flight Methodologies'!$D$4="C",(0.5*'Flight Methodologies'!$E$30*$E43*SUM($O43:$P43)*$G43*'Emission Factors'!$E$6),(('Flight Methodologies'!$E$41*'Flight Methodologies'!$E$40*$E43*SUM($O43:$P43)*$G43*'Emission Factors'!$E$6)))
)))
+
IF($N43=0,0,
IF('Flight Methodologies'!$K$4="A",(0.5*'Flight Methodologies'!$K$9*$E43*$N43*$G43*'Emission Factors'!$E$6),(('Flight Methodologies'!$K$18*'Flight Methodologies'!$K$17*$E43*N43*$G43*'Emission Factors'!$E$6)))
),"")</f>
        <v>2.6995680000000006</v>
      </c>
      <c r="S43" s="104">
        <f>IFERROR(((J43*$D43*$E43*$G43*'Emission Factors'!$E$7))
+
IF(SUM($O43:$P43)=0,0,
IF('Flight Methodologies'!$D$4="A",(0.5*'Flight Methodologies'!$E$9*$E43*SUM($O43:$P43)*$G43*'Emission Factors'!$E$7),
IF('Flight Methodologies'!$D$4="B",(('Flight Methodologies'!$E$19*'Flight Methodologies'!$E$17*$E43*SUM($O43:$P43)*$G43*'Emission Factors'!$E$7)),
IF('Flight Methodologies'!$D$4="C",(0.5*'Flight Methodologies'!$E$30*$E43*SUM($O43:$P43)*$G43*'Emission Factors'!$E$7),(('Flight Methodologies'!$E$42*'Flight Methodologies'!$E$40*$E43*SUM($O43:$P43)*$G43*'Emission Factors'!$E$7)))
)))
+
IF($N43=0,0,
IF('Flight Methodologies'!$K$4="A",(0.5*'Flight Methodologies'!$K$9*$E43*$N43*$G43*'Emission Factors'!$E$7),(('Flight Methodologies'!$K$19*'Flight Methodologies'!$K$17*$E43*N43*$G43*'Emission Factors'!$E$7)))
),"")</f>
        <v>0</v>
      </c>
      <c r="T43" s="104">
        <f>IFERROR(((K43*$D43*$E43*$G43*'Emission Factors'!$E$8))
+
IF(SUM($O43:$P43)=0,0,
IF('Flight Methodologies'!$D$4="A",0,
IF('Flight Methodologies'!$D$4="B",(('Flight Methodologies'!$E$20*'Flight Methodologies'!$E$17*$E43*SUM($O43:$P43)*$G43*'Emission Factors'!$E$8)),
IF('Flight Methodologies'!$D$4="C",0,(('Flight Methodologies'!$E$43*'Flight Methodologies'!$E$40*$E43*SUM($O43:$P43)*$G43*'Emission Factors'!$E$8)))
)))
+
IF($N43=0,0,
IF('Flight Methodologies'!$K$4="A",0,(('Flight Methodologies'!$K$20*'Flight Methodologies'!$K$17*$E43*N43*$G43*'Emission Factors'!$E$8)))
),"")</f>
        <v>0</v>
      </c>
      <c r="U43" s="104">
        <f>IFERROR(((L43*$D43*$E43*$G43*'Emission Factors'!$E$9))
+
IF(SUM($O43:$P43)=0,0,
IF('Flight Methodologies'!$D$4="A",0,
IF('Flight Methodologies'!$D$4="B",(('Flight Methodologies'!$E$21*'Flight Methodologies'!$E$17*$E43*SUM($O43:$P43)*$G43*'Emission Factors'!$E$9)),
IF('Flight Methodologies'!$D$4="C",0,(('Flight Methodologies'!$E$44*'Flight Methodologies'!$E$40*$E43*SUM($O43:$P43)*$G43*'Emission Factors'!$E$9)))
)))
+
IF($N43=0,0,
IF('Flight Methodologies'!$K$4="A",0,(('Flight Methodologies'!$K$21*'Flight Methodologies'!$K$17*$E43*N43*$G43*'Emission Factors'!$E$9)))
),"")</f>
        <v>1.6548363930201346</v>
      </c>
      <c r="V43" s="104">
        <f>IF(SUM(I43:P43)=0,"",
IF(SUM($O43:$P43)=0,0,
IF('Flight Methodologies'!$D$4="A",0,
IF('Flight Methodologies'!$D$4="B",(('Flight Methodologies'!$E$22*'Flight Methodologies'!$E$17*$E43*SUM($O43:$P43)*$G43*'Emission Factors'!$E$10)),
IF('Flight Methodologies'!$D$4="C",0,(('Flight Methodologies'!$E$45*'Flight Methodologies'!$E$40*$E43*SUM($O43:$P43)*$G43*'Emission Factors'!$E$10)))
)))
+
IF($N43=0,0,
IF('Flight Methodologies'!$K$4="A",0,(('Flight Methodologies'!$K$22*'Flight Methodologies'!$K$17*$E43*N43*$G43*'Emission Factors'!$E$10)))
))</f>
        <v>2.4075618001997316</v>
      </c>
      <c r="W43" s="104">
        <f>IFERROR(((M43*$D43*$E43*$G43*'Emission Factors'!$E$11))
+
IF(SUM($O43:$P43)=0,0,
IF('Flight Methodologies'!$D$4="A",0,
IF('Flight Methodologies'!$D$4="B",0,
IF('Flight Methodologies'!$D$4="C",0,0)
)))
+
IF($N43=0,0,
IF('Flight Methodologies'!$K$4="A",0,0)
),"")</f>
        <v>0</v>
      </c>
      <c r="X43" s="104">
        <f>IFERROR(IF('Flight Methodologies'!$K$4="A",((($D43-'Flight Methodologies'!$K$9)*$E43*$G43*$N43*'Emission Factors'!$E$12)),((($D43-'Flight Methodologies'!$K$17)*$E43*$G43*$N43*'Emission Factors'!$E$12))
)
+
IF(SUM($O43:$P43)=0,0,
IF('Flight Methodologies'!$D$4="A",0,
IF('Flight Methodologies'!$D$4="B",0,
IF('Flight Methodologies'!$D$4="C",('Flight Methodologies'!$E$29*$E43*SUM($O43:$P43)*$G43*'Emission Factors'!$E$12),('Flight Methodologies'!$E$39*$E43*SUM($O43:$P43)*$G43*'Emission Factors'!$E$12))
))),"")</f>
        <v>1058.9242356</v>
      </c>
      <c r="Y43" s="104">
        <f>IFERROR(IF('Flight Methodologies'!$D$4="A",((($D43-'Flight Methodologies'!$E$9)*$E43*$G43*$O43*'Emission Factors'!$E$13)),
IF('Flight Methodologies'!$D$4="B",((($D43-'Flight Methodologies'!$E$17)*$E43*$G43*$O43*'Emission Factors'!$E$13)),
IF('Flight Methodologies'!$D$4="C",((($D43-SUM('Flight Methodologies'!$E$29:$E$30))*$E43*$G43*$O43*'Emission Factors'!$E$13)),((($D43-SUM('Flight Methodologies'!$E$39:$E$40))*$E43*$G43*$O43*'Emission Factors'!$E$13)))))
+
IF(SUM($O43:$P43)=0,0,
IF('Flight Methodologies'!$D$4="A",0,
IF('Flight Methodologies'!$D$4="B",0,
IF('Flight Methodologies'!$D$4="C",0,0)
)))
+
IF($N43=0,0,
IF('Flight Methodologies'!$K$4="A",0,0)
),"")</f>
        <v>0</v>
      </c>
      <c r="Z43" s="104">
        <f>IFERROR(IF('Flight Methodologies'!$D$4="A",((($D43-'Flight Methodologies'!$E$9)*$E43*$G43*$P43*'Emission Factors'!$E$14)),
IF('Flight Methodologies'!$D$4="B",((($D43-'Flight Methodologies'!$E$17)*$E43*$G43*$P43*'Emission Factors'!$E$14)),
IF('Flight Methodologies'!$D$4="C",((($D43-SUM('Flight Methodologies'!$E$29:$E$30))*$E43*$G43*$P43*'Emission Factors'!$E$14)),((($D43-SUM('Flight Methodologies'!$E$39:$E$40))*$E43*$G43*$P43*'Emission Factors'!$E$14)))))
+
IF(SUM($O43:$P43)=0,0,
IF('Flight Methodologies'!$D$4="A",0,
IF('Flight Methodologies'!$D$4="B",0,
IF('Flight Methodologies'!$D$4="C",0,0)
)))
+
IF($N43=0,0,
IF('Flight Methodologies'!$K$4="A",0,0)
),"")</f>
        <v>3471.8044428000003</v>
      </c>
      <c r="AA43" s="169">
        <f t="shared" si="0"/>
        <v>4537.4906445932202</v>
      </c>
      <c r="AC43" s="109">
        <f t="shared" si="1"/>
        <v>4.5374906445932206</v>
      </c>
    </row>
    <row r="44" spans="2:29" x14ac:dyDescent="0.35">
      <c r="B44" s="63" t="s">
        <v>39</v>
      </c>
      <c r="C44" s="63" t="str">
        <f>IFERROR(VLOOKUP(B44,'Country and Student Data'!$B$5:$E$300,2,FALSE),"")</f>
        <v>Africa</v>
      </c>
      <c r="D44" s="104">
        <f>IFERROR(
VLOOKUP($B44,'Country and Student Data'!$B$5:$D$300,3,FALSE)
+
IF(OR(C44="Home",C44="UK"),0,
IF('Flight Methodologies'!$D$4="A",'Flight Methodologies'!$E$9,
IF('Flight Methodologies'!$D$4="B",'Flight Methodologies'!$E$17,
IF('Flight Methodologies'!$D$4="C",'Flight Methodologies'!$E$29+'Flight Methodologies'!$E$30,'Flight Methodologies'!$E$39+'Flight Methodologies'!$E$40)))), "")</f>
        <v>5225.38</v>
      </c>
      <c r="E44" s="101">
        <f>IFERROR(VLOOKUP(B44,'Country and Student Data'!B:E,4,FALSE),"")</f>
        <v>0</v>
      </c>
      <c r="G44" s="85">
        <v>2</v>
      </c>
      <c r="H44" s="66"/>
      <c r="I44" s="86"/>
      <c r="J44" s="86"/>
      <c r="K44" s="86"/>
      <c r="L44" s="86"/>
      <c r="M44" s="86"/>
      <c r="N44" s="86"/>
      <c r="O44" s="86"/>
      <c r="P44" s="86">
        <v>1</v>
      </c>
      <c r="R44" s="104">
        <f>IFERROR(
((I44*$D44*$E44*$G44*'Emission Factors'!$E$6))
+
IF(SUM($O44:$P44)=0,0,
IF('Flight Methodologies'!$D$4="A",(0.5*'Flight Methodologies'!$E$9*$E44*SUM($O44:$P44)*$G44*'Emission Factors'!$E$6),
IF('Flight Methodologies'!$D$4="B",(('Flight Methodologies'!$E$18*'Flight Methodologies'!$E$17*$E44*SUM($O44:$P44)*$G44*'Emission Factors'!$E$6)),
IF('Flight Methodologies'!$D$4="C",(0.5*'Flight Methodologies'!$E$30*$E44*SUM($O44:$P44)*$G44*'Emission Factors'!$E$6),(('Flight Methodologies'!$E$41*'Flight Methodologies'!$E$40*$E44*SUM($O44:$P44)*$G44*'Emission Factors'!$E$6)))
)))
+
IF($N44=0,0,
IF('Flight Methodologies'!$K$4="A",(0.5*'Flight Methodologies'!$K$9*$E44*$N44*$G44*'Emission Factors'!$E$6),(('Flight Methodologies'!$K$18*'Flight Methodologies'!$K$17*$E44*N44*$G44*'Emission Factors'!$E$6)))
),"")</f>
        <v>0</v>
      </c>
      <c r="S44" s="104">
        <f>IFERROR(((J44*$D44*$E44*$G44*'Emission Factors'!$E$7))
+
IF(SUM($O44:$P44)=0,0,
IF('Flight Methodologies'!$D$4="A",(0.5*'Flight Methodologies'!$E$9*$E44*SUM($O44:$P44)*$G44*'Emission Factors'!$E$7),
IF('Flight Methodologies'!$D$4="B",(('Flight Methodologies'!$E$19*'Flight Methodologies'!$E$17*$E44*SUM($O44:$P44)*$G44*'Emission Factors'!$E$7)),
IF('Flight Methodologies'!$D$4="C",(0.5*'Flight Methodologies'!$E$30*$E44*SUM($O44:$P44)*$G44*'Emission Factors'!$E$7),(('Flight Methodologies'!$E$42*'Flight Methodologies'!$E$40*$E44*SUM($O44:$P44)*$G44*'Emission Factors'!$E$7)))
)))
+
IF($N44=0,0,
IF('Flight Methodologies'!$K$4="A",(0.5*'Flight Methodologies'!$K$9*$E44*$N44*$G44*'Emission Factors'!$E$7),(('Flight Methodologies'!$K$19*'Flight Methodologies'!$K$17*$E44*N44*$G44*'Emission Factors'!$E$7)))
),"")</f>
        <v>0</v>
      </c>
      <c r="T44" s="104">
        <f>IFERROR(((K44*$D44*$E44*$G44*'Emission Factors'!$E$8))
+
IF(SUM($O44:$P44)=0,0,
IF('Flight Methodologies'!$D$4="A",0,
IF('Flight Methodologies'!$D$4="B",(('Flight Methodologies'!$E$20*'Flight Methodologies'!$E$17*$E44*SUM($O44:$P44)*$G44*'Emission Factors'!$E$8)),
IF('Flight Methodologies'!$D$4="C",0,(('Flight Methodologies'!$E$43*'Flight Methodologies'!$E$40*$E44*SUM($O44:$P44)*$G44*'Emission Factors'!$E$8)))
)))
+
IF($N44=0,0,
IF('Flight Methodologies'!$K$4="A",0,(('Flight Methodologies'!$K$20*'Flight Methodologies'!$K$17*$E44*N44*$G44*'Emission Factors'!$E$8)))
),"")</f>
        <v>0</v>
      </c>
      <c r="U44" s="104">
        <f>IFERROR(((L44*$D44*$E44*$G44*'Emission Factors'!$E$9))
+
IF(SUM($O44:$P44)=0,0,
IF('Flight Methodologies'!$D$4="A",0,
IF('Flight Methodologies'!$D$4="B",(('Flight Methodologies'!$E$21*'Flight Methodologies'!$E$17*$E44*SUM($O44:$P44)*$G44*'Emission Factors'!$E$9)),
IF('Flight Methodologies'!$D$4="C",0,(('Flight Methodologies'!$E$44*'Flight Methodologies'!$E$40*$E44*SUM($O44:$P44)*$G44*'Emission Factors'!$E$9)))
)))
+
IF($N44=0,0,
IF('Flight Methodologies'!$K$4="A",0,(('Flight Methodologies'!$K$21*'Flight Methodologies'!$K$17*$E44*N44*$G44*'Emission Factors'!$E$9)))
),"")</f>
        <v>0</v>
      </c>
      <c r="V44" s="104">
        <f>IF(SUM(I44:P44)=0,"",
IF(SUM($O44:$P44)=0,0,
IF('Flight Methodologies'!$D$4="A",0,
IF('Flight Methodologies'!$D$4="B",(('Flight Methodologies'!$E$22*'Flight Methodologies'!$E$17*$E44*SUM($O44:$P44)*$G44*'Emission Factors'!$E$10)),
IF('Flight Methodologies'!$D$4="C",0,(('Flight Methodologies'!$E$45*'Flight Methodologies'!$E$40*$E44*SUM($O44:$P44)*$G44*'Emission Factors'!$E$10)))
)))
+
IF($N44=0,0,
IF('Flight Methodologies'!$K$4="A",0,(('Flight Methodologies'!$K$22*'Flight Methodologies'!$K$17*$E44*N44*$G44*'Emission Factors'!$E$10)))
))</f>
        <v>0</v>
      </c>
      <c r="W44" s="104">
        <f>IFERROR(((M44*$D44*$E44*$G44*'Emission Factors'!$E$11))
+
IF(SUM($O44:$P44)=0,0,
IF('Flight Methodologies'!$D$4="A",0,
IF('Flight Methodologies'!$D$4="B",0,
IF('Flight Methodologies'!$D$4="C",0,0)
)))
+
IF($N44=0,0,
IF('Flight Methodologies'!$K$4="A",0,0)
),"")</f>
        <v>0</v>
      </c>
      <c r="X44" s="104">
        <f>IFERROR(IF('Flight Methodologies'!$K$4="A",((($D44-'Flight Methodologies'!$K$9)*$E44*$G44*$N44*'Emission Factors'!$E$12)),((($D44-'Flight Methodologies'!$K$17)*$E44*$G44*$N44*'Emission Factors'!$E$12))
)
+
IF(SUM($O44:$P44)=0,0,
IF('Flight Methodologies'!$D$4="A",0,
IF('Flight Methodologies'!$D$4="B",0,
IF('Flight Methodologies'!$D$4="C",('Flight Methodologies'!$E$29*$E44*SUM($O44:$P44)*$G44*'Emission Factors'!$E$12),('Flight Methodologies'!$E$39*$E44*SUM($O44:$P44)*$G44*'Emission Factors'!$E$12))
))),"")</f>
        <v>0</v>
      </c>
      <c r="Y44" s="104">
        <f>IFERROR(IF('Flight Methodologies'!$D$4="A",((($D44-'Flight Methodologies'!$E$9)*$E44*$G44*$O44*'Emission Factors'!$E$13)),
IF('Flight Methodologies'!$D$4="B",((($D44-'Flight Methodologies'!$E$17)*$E44*$G44*$O44*'Emission Factors'!$E$13)),
IF('Flight Methodologies'!$D$4="C",((($D44-SUM('Flight Methodologies'!$E$29:$E$30))*$E44*$G44*$O44*'Emission Factors'!$E$13)),((($D44-SUM('Flight Methodologies'!$E$39:$E$40))*$E44*$G44*$O44*'Emission Factors'!$E$13)))))
+
IF(SUM($O44:$P44)=0,0,
IF('Flight Methodologies'!$D$4="A",0,
IF('Flight Methodologies'!$D$4="B",0,
IF('Flight Methodologies'!$D$4="C",0,0)
)))
+
IF($N44=0,0,
IF('Flight Methodologies'!$K$4="A",0,0)
),"")</f>
        <v>0</v>
      </c>
      <c r="Z44" s="104">
        <f>IFERROR(IF('Flight Methodologies'!$D$4="A",((($D44-'Flight Methodologies'!$E$9)*$E44*$G44*$P44*'Emission Factors'!$E$14)),
IF('Flight Methodologies'!$D$4="B",((($D44-'Flight Methodologies'!$E$17)*$E44*$G44*$P44*'Emission Factors'!$E$14)),
IF('Flight Methodologies'!$D$4="C",((($D44-SUM('Flight Methodologies'!$E$29:$E$30))*$E44*$G44*$P44*'Emission Factors'!$E$14)),((($D44-SUM('Flight Methodologies'!$E$39:$E$40))*$E44*$G44*$P44*'Emission Factors'!$E$14)))))
+
IF(SUM($O44:$P44)=0,0,
IF('Flight Methodologies'!$D$4="A",0,
IF('Flight Methodologies'!$D$4="B",0,
IF('Flight Methodologies'!$D$4="C",0,0)
)))
+
IF($N44=0,0,
IF('Flight Methodologies'!$K$4="A",0,0)
),"")</f>
        <v>0</v>
      </c>
      <c r="AA44" s="169">
        <f t="shared" si="0"/>
        <v>0</v>
      </c>
      <c r="AC44" s="109">
        <f t="shared" si="1"/>
        <v>0</v>
      </c>
    </row>
    <row r="45" spans="2:29" ht="31" x14ac:dyDescent="0.35">
      <c r="B45" s="63" t="s">
        <v>41</v>
      </c>
      <c r="C45" s="63" t="str">
        <f>IFERROR(VLOOKUP(B45,'Country and Student Data'!$B$5:$E$300,2,FALSE),"")</f>
        <v>North America</v>
      </c>
      <c r="D45" s="104">
        <f>IFERROR(
VLOOKUP($B45,'Country and Student Data'!$B$5:$D$300,3,FALSE)
+
IF(OR(C45="Home",C45="UK"),0,
IF('Flight Methodologies'!$D$4="A",'Flight Methodologies'!$E$9,
IF('Flight Methodologies'!$D$4="B",'Flight Methodologies'!$E$17,
IF('Flight Methodologies'!$D$4="C",'Flight Methodologies'!$E$29+'Flight Methodologies'!$E$30,'Flight Methodologies'!$E$39+'Flight Methodologies'!$E$40)))), "")</f>
        <v>8398.31</v>
      </c>
      <c r="E45" s="101">
        <f>IFERROR(VLOOKUP(B45,'Country and Student Data'!B:E,4,FALSE),"")</f>
        <v>2</v>
      </c>
      <c r="G45" s="85">
        <v>2</v>
      </c>
      <c r="H45" s="66"/>
      <c r="I45" s="86"/>
      <c r="J45" s="86"/>
      <c r="K45" s="86"/>
      <c r="L45" s="86"/>
      <c r="M45" s="86"/>
      <c r="N45" s="86"/>
      <c r="O45" s="86"/>
      <c r="P45" s="86">
        <v>1</v>
      </c>
      <c r="R45" s="104">
        <f>IFERROR(
((I45*$D45*$E45*$G45*'Emission Factors'!$E$6))
+
IF(SUM($O45:$P45)=0,0,
IF('Flight Methodologies'!$D$4="A",(0.5*'Flight Methodologies'!$E$9*$E45*SUM($O45:$P45)*$G45*'Emission Factors'!$E$6),
IF('Flight Methodologies'!$D$4="B",(('Flight Methodologies'!$E$18*'Flight Methodologies'!$E$17*$E45*SUM($O45:$P45)*$G45*'Emission Factors'!$E$6)),
IF('Flight Methodologies'!$D$4="C",(0.5*'Flight Methodologies'!$E$30*$E45*SUM($O45:$P45)*$G45*'Emission Factors'!$E$6),(('Flight Methodologies'!$E$41*'Flight Methodologies'!$E$40*$E45*SUM($O45:$P45)*$G45*'Emission Factors'!$E$6)))
)))
+
IF($N45=0,0,
IF('Flight Methodologies'!$K$4="A",(0.5*'Flight Methodologies'!$K$9*$E45*$N45*$G45*'Emission Factors'!$E$6),(('Flight Methodologies'!$K$18*'Flight Methodologies'!$K$17*$E45*N45*$G45*'Emission Factors'!$E$6)))
),"")</f>
        <v>1.7997120000000002</v>
      </c>
      <c r="S45" s="104">
        <f>IFERROR(((J45*$D45*$E45*$G45*'Emission Factors'!$E$7))
+
IF(SUM($O45:$P45)=0,0,
IF('Flight Methodologies'!$D$4="A",(0.5*'Flight Methodologies'!$E$9*$E45*SUM($O45:$P45)*$G45*'Emission Factors'!$E$7),
IF('Flight Methodologies'!$D$4="B",(('Flight Methodologies'!$E$19*'Flight Methodologies'!$E$17*$E45*SUM($O45:$P45)*$G45*'Emission Factors'!$E$7)),
IF('Flight Methodologies'!$D$4="C",(0.5*'Flight Methodologies'!$E$30*$E45*SUM($O45:$P45)*$G45*'Emission Factors'!$E$7),(('Flight Methodologies'!$E$42*'Flight Methodologies'!$E$40*$E45*SUM($O45:$P45)*$G45*'Emission Factors'!$E$7)))
)))
+
IF($N45=0,0,
IF('Flight Methodologies'!$K$4="A",(0.5*'Flight Methodologies'!$K$9*$E45*$N45*$G45*'Emission Factors'!$E$7),(('Flight Methodologies'!$K$19*'Flight Methodologies'!$K$17*$E45*N45*$G45*'Emission Factors'!$E$7)))
),"")</f>
        <v>0</v>
      </c>
      <c r="T45" s="104">
        <f>IFERROR(((K45*$D45*$E45*$G45*'Emission Factors'!$E$8))
+
IF(SUM($O45:$P45)=0,0,
IF('Flight Methodologies'!$D$4="A",0,
IF('Flight Methodologies'!$D$4="B",(('Flight Methodologies'!$E$20*'Flight Methodologies'!$E$17*$E45*SUM($O45:$P45)*$G45*'Emission Factors'!$E$8)),
IF('Flight Methodologies'!$D$4="C",0,(('Flight Methodologies'!$E$43*'Flight Methodologies'!$E$40*$E45*SUM($O45:$P45)*$G45*'Emission Factors'!$E$8)))
)))
+
IF($N45=0,0,
IF('Flight Methodologies'!$K$4="A",0,(('Flight Methodologies'!$K$20*'Flight Methodologies'!$K$17*$E45*N45*$G45*'Emission Factors'!$E$8)))
),"")</f>
        <v>0</v>
      </c>
      <c r="U45" s="104">
        <f>IFERROR(((L45*$D45*$E45*$G45*'Emission Factors'!$E$9))
+
IF(SUM($O45:$P45)=0,0,
IF('Flight Methodologies'!$D$4="A",0,
IF('Flight Methodologies'!$D$4="B",(('Flight Methodologies'!$E$21*'Flight Methodologies'!$E$17*$E45*SUM($O45:$P45)*$G45*'Emission Factors'!$E$9)),
IF('Flight Methodologies'!$D$4="C",0,(('Flight Methodologies'!$E$44*'Flight Methodologies'!$E$40*$E45*SUM($O45:$P45)*$G45*'Emission Factors'!$E$9)))
)))
+
IF($N45=0,0,
IF('Flight Methodologies'!$K$4="A",0,(('Flight Methodologies'!$K$21*'Flight Methodologies'!$K$17*$E45*N45*$G45*'Emission Factors'!$E$9)))
),"")</f>
        <v>1.1032242620134229</v>
      </c>
      <c r="V45" s="104">
        <f>IF(SUM(I45:P45)=0,"",
IF(SUM($O45:$P45)=0,0,
IF('Flight Methodologies'!$D$4="A",0,
IF('Flight Methodologies'!$D$4="B",(('Flight Methodologies'!$E$22*'Flight Methodologies'!$E$17*$E45*SUM($O45:$P45)*$G45*'Emission Factors'!$E$10)),
IF('Flight Methodologies'!$D$4="C",0,(('Flight Methodologies'!$E$45*'Flight Methodologies'!$E$40*$E45*SUM($O45:$P45)*$G45*'Emission Factors'!$E$10)))
)))
+
IF($N45=0,0,
IF('Flight Methodologies'!$K$4="A",0,(('Flight Methodologies'!$K$22*'Flight Methodologies'!$K$17*$E45*N45*$G45*'Emission Factors'!$E$10)))
))</f>
        <v>1.6050412001331542</v>
      </c>
      <c r="W45" s="104">
        <f>IFERROR(((M45*$D45*$E45*$G45*'Emission Factors'!$E$11))
+
IF(SUM($O45:$P45)=0,0,
IF('Flight Methodologies'!$D$4="A",0,
IF('Flight Methodologies'!$D$4="B",0,
IF('Flight Methodologies'!$D$4="C",0,0)
)))
+
IF($N45=0,0,
IF('Flight Methodologies'!$K$4="A",0,0)
),"")</f>
        <v>0</v>
      </c>
      <c r="X45" s="104">
        <f>IFERROR(IF('Flight Methodologies'!$K$4="A",((($D45-'Flight Methodologies'!$K$9)*$E45*$G45*$N45*'Emission Factors'!$E$12)),((($D45-'Flight Methodologies'!$K$17)*$E45*$G45*$N45*'Emission Factors'!$E$12))
)
+
IF(SUM($O45:$P45)=0,0,
IF('Flight Methodologies'!$D$4="A",0,
IF('Flight Methodologies'!$D$4="B",0,
IF('Flight Methodologies'!$D$4="C",('Flight Methodologies'!$E$29*$E45*SUM($O45:$P45)*$G45*'Emission Factors'!$E$12),('Flight Methodologies'!$E$39*$E45*SUM($O45:$P45)*$G45*'Emission Factors'!$E$12))
))),"")</f>
        <v>705.94949039999995</v>
      </c>
      <c r="Y45" s="104">
        <f>IFERROR(IF('Flight Methodologies'!$D$4="A",((($D45-'Flight Methodologies'!$E$9)*$E45*$G45*$O45*'Emission Factors'!$E$13)),
IF('Flight Methodologies'!$D$4="B",((($D45-'Flight Methodologies'!$E$17)*$E45*$G45*$O45*'Emission Factors'!$E$13)),
IF('Flight Methodologies'!$D$4="C",((($D45-SUM('Flight Methodologies'!$E$29:$E$30))*$E45*$G45*$O45*'Emission Factors'!$E$13)),((($D45-SUM('Flight Methodologies'!$E$39:$E$40))*$E45*$G45*$O45*'Emission Factors'!$E$13)))))
+
IF(SUM($O45:$P45)=0,0,
IF('Flight Methodologies'!$D$4="A",0,
IF('Flight Methodologies'!$D$4="B",0,
IF('Flight Methodologies'!$D$4="C",0,0)
)))
+
IF($N45=0,0,
IF('Flight Methodologies'!$K$4="A",0,0)
),"")</f>
        <v>0</v>
      </c>
      <c r="Z45" s="104">
        <f>IFERROR(IF('Flight Methodologies'!$D$4="A",((($D45-'Flight Methodologies'!$E$9)*$E45*$G45*$P45*'Emission Factors'!$E$14)),
IF('Flight Methodologies'!$D$4="B",((($D45-'Flight Methodologies'!$E$17)*$E45*$G45*$P45*'Emission Factors'!$E$14)),
IF('Flight Methodologies'!$D$4="C",((($D45-SUM('Flight Methodologies'!$E$29:$E$30))*$E45*$G45*$P45*'Emission Factors'!$E$14)),((($D45-SUM('Flight Methodologies'!$E$39:$E$40))*$E45*$G45*$P45*'Emission Factors'!$E$14)))))
+
IF(SUM($O45:$P45)=0,0,
IF('Flight Methodologies'!$D$4="A",0,
IF('Flight Methodologies'!$D$4="B",0,
IF('Flight Methodologies'!$D$4="C",0,0)
)))
+
IF($N45=0,0,
IF('Flight Methodologies'!$K$4="A",0,0)
),"")</f>
        <v>6197.5988056000006</v>
      </c>
      <c r="AA45" s="169">
        <f t="shared" si="0"/>
        <v>6908.0562734621471</v>
      </c>
      <c r="AC45" s="109">
        <f t="shared" si="1"/>
        <v>6.9080562734621473</v>
      </c>
    </row>
    <row r="46" spans="2:29" x14ac:dyDescent="0.35">
      <c r="B46" s="63" t="s">
        <v>42</v>
      </c>
      <c r="C46" s="63" t="str">
        <f>IFERROR(VLOOKUP(B46,'Country and Student Data'!$B$5:$E$300,2,FALSE),"")</f>
        <v>Africa</v>
      </c>
      <c r="D46" s="104">
        <f>IFERROR(
VLOOKUP($B46,'Country and Student Data'!$B$5:$D$300,3,FALSE)
+
IF(OR(C46="Home",C46="UK"),0,
IF('Flight Methodologies'!$D$4="A",'Flight Methodologies'!$E$9,
IF('Flight Methodologies'!$D$4="B",'Flight Methodologies'!$E$17,
IF('Flight Methodologies'!$D$4="C",'Flight Methodologies'!$E$29+'Flight Methodologies'!$E$30,'Flight Methodologies'!$E$39+'Flight Methodologies'!$E$40)))), "")</f>
        <v>6176.48</v>
      </c>
      <c r="E46" s="101">
        <f>IFERROR(VLOOKUP(B46,'Country and Student Data'!B:E,4,FALSE),"")</f>
        <v>0</v>
      </c>
      <c r="G46" s="85">
        <v>2</v>
      </c>
      <c r="H46" s="66"/>
      <c r="I46" s="86"/>
      <c r="J46" s="86"/>
      <c r="K46" s="86"/>
      <c r="L46" s="86"/>
      <c r="M46" s="86"/>
      <c r="N46" s="86"/>
      <c r="O46" s="86"/>
      <c r="P46" s="86">
        <v>1</v>
      </c>
      <c r="R46" s="104">
        <f>IFERROR(
((I46*$D46*$E46*$G46*'Emission Factors'!$E$6))
+
IF(SUM($O46:$P46)=0,0,
IF('Flight Methodologies'!$D$4="A",(0.5*'Flight Methodologies'!$E$9*$E46*SUM($O46:$P46)*$G46*'Emission Factors'!$E$6),
IF('Flight Methodologies'!$D$4="B",(('Flight Methodologies'!$E$18*'Flight Methodologies'!$E$17*$E46*SUM($O46:$P46)*$G46*'Emission Factors'!$E$6)),
IF('Flight Methodologies'!$D$4="C",(0.5*'Flight Methodologies'!$E$30*$E46*SUM($O46:$P46)*$G46*'Emission Factors'!$E$6),(('Flight Methodologies'!$E$41*'Flight Methodologies'!$E$40*$E46*SUM($O46:$P46)*$G46*'Emission Factors'!$E$6)))
)))
+
IF($N46=0,0,
IF('Flight Methodologies'!$K$4="A",(0.5*'Flight Methodologies'!$K$9*$E46*$N46*$G46*'Emission Factors'!$E$6),(('Flight Methodologies'!$K$18*'Flight Methodologies'!$K$17*$E46*N46*$G46*'Emission Factors'!$E$6)))
),"")</f>
        <v>0</v>
      </c>
      <c r="S46" s="104">
        <f>IFERROR(((J46*$D46*$E46*$G46*'Emission Factors'!$E$7))
+
IF(SUM($O46:$P46)=0,0,
IF('Flight Methodologies'!$D$4="A",(0.5*'Flight Methodologies'!$E$9*$E46*SUM($O46:$P46)*$G46*'Emission Factors'!$E$7),
IF('Flight Methodologies'!$D$4="B",(('Flight Methodologies'!$E$19*'Flight Methodologies'!$E$17*$E46*SUM($O46:$P46)*$G46*'Emission Factors'!$E$7)),
IF('Flight Methodologies'!$D$4="C",(0.5*'Flight Methodologies'!$E$30*$E46*SUM($O46:$P46)*$G46*'Emission Factors'!$E$7),(('Flight Methodologies'!$E$42*'Flight Methodologies'!$E$40*$E46*SUM($O46:$P46)*$G46*'Emission Factors'!$E$7)))
)))
+
IF($N46=0,0,
IF('Flight Methodologies'!$K$4="A",(0.5*'Flight Methodologies'!$K$9*$E46*$N46*$G46*'Emission Factors'!$E$7),(('Flight Methodologies'!$K$19*'Flight Methodologies'!$K$17*$E46*N46*$G46*'Emission Factors'!$E$7)))
),"")</f>
        <v>0</v>
      </c>
      <c r="T46" s="104">
        <f>IFERROR(((K46*$D46*$E46*$G46*'Emission Factors'!$E$8))
+
IF(SUM($O46:$P46)=0,0,
IF('Flight Methodologies'!$D$4="A",0,
IF('Flight Methodologies'!$D$4="B",(('Flight Methodologies'!$E$20*'Flight Methodologies'!$E$17*$E46*SUM($O46:$P46)*$G46*'Emission Factors'!$E$8)),
IF('Flight Methodologies'!$D$4="C",0,(('Flight Methodologies'!$E$43*'Flight Methodologies'!$E$40*$E46*SUM($O46:$P46)*$G46*'Emission Factors'!$E$8)))
)))
+
IF($N46=0,0,
IF('Flight Methodologies'!$K$4="A",0,(('Flight Methodologies'!$K$20*'Flight Methodologies'!$K$17*$E46*N46*$G46*'Emission Factors'!$E$8)))
),"")</f>
        <v>0</v>
      </c>
      <c r="U46" s="104">
        <f>IFERROR(((L46*$D46*$E46*$G46*'Emission Factors'!$E$9))
+
IF(SUM($O46:$P46)=0,0,
IF('Flight Methodologies'!$D$4="A",0,
IF('Flight Methodologies'!$D$4="B",(('Flight Methodologies'!$E$21*'Flight Methodologies'!$E$17*$E46*SUM($O46:$P46)*$G46*'Emission Factors'!$E$9)),
IF('Flight Methodologies'!$D$4="C",0,(('Flight Methodologies'!$E$44*'Flight Methodologies'!$E$40*$E46*SUM($O46:$P46)*$G46*'Emission Factors'!$E$9)))
)))
+
IF($N46=0,0,
IF('Flight Methodologies'!$K$4="A",0,(('Flight Methodologies'!$K$21*'Flight Methodologies'!$K$17*$E46*N46*$G46*'Emission Factors'!$E$9)))
),"")</f>
        <v>0</v>
      </c>
      <c r="V46" s="104">
        <f>IF(SUM(I46:P46)=0,"",
IF(SUM($O46:$P46)=0,0,
IF('Flight Methodologies'!$D$4="A",0,
IF('Flight Methodologies'!$D$4="B",(('Flight Methodologies'!$E$22*'Flight Methodologies'!$E$17*$E46*SUM($O46:$P46)*$G46*'Emission Factors'!$E$10)),
IF('Flight Methodologies'!$D$4="C",0,(('Flight Methodologies'!$E$45*'Flight Methodologies'!$E$40*$E46*SUM($O46:$P46)*$G46*'Emission Factors'!$E$10)))
)))
+
IF($N46=0,0,
IF('Flight Methodologies'!$K$4="A",0,(('Flight Methodologies'!$K$22*'Flight Methodologies'!$K$17*$E46*N46*$G46*'Emission Factors'!$E$10)))
))</f>
        <v>0</v>
      </c>
      <c r="W46" s="104">
        <f>IFERROR(((M46*$D46*$E46*$G46*'Emission Factors'!$E$11))
+
IF(SUM($O46:$P46)=0,0,
IF('Flight Methodologies'!$D$4="A",0,
IF('Flight Methodologies'!$D$4="B",0,
IF('Flight Methodologies'!$D$4="C",0,0)
)))
+
IF($N46=0,0,
IF('Flight Methodologies'!$K$4="A",0,0)
),"")</f>
        <v>0</v>
      </c>
      <c r="X46" s="104">
        <f>IFERROR(IF('Flight Methodologies'!$K$4="A",((($D46-'Flight Methodologies'!$K$9)*$E46*$G46*$N46*'Emission Factors'!$E$12)),((($D46-'Flight Methodologies'!$K$17)*$E46*$G46*$N46*'Emission Factors'!$E$12))
)
+
IF(SUM($O46:$P46)=0,0,
IF('Flight Methodologies'!$D$4="A",0,
IF('Flight Methodologies'!$D$4="B",0,
IF('Flight Methodologies'!$D$4="C",('Flight Methodologies'!$E$29*$E46*SUM($O46:$P46)*$G46*'Emission Factors'!$E$12),('Flight Methodologies'!$E$39*$E46*SUM($O46:$P46)*$G46*'Emission Factors'!$E$12))
))),"")</f>
        <v>0</v>
      </c>
      <c r="Y46" s="104">
        <f>IFERROR(IF('Flight Methodologies'!$D$4="A",((($D46-'Flight Methodologies'!$E$9)*$E46*$G46*$O46*'Emission Factors'!$E$13)),
IF('Flight Methodologies'!$D$4="B",((($D46-'Flight Methodologies'!$E$17)*$E46*$G46*$O46*'Emission Factors'!$E$13)),
IF('Flight Methodologies'!$D$4="C",((($D46-SUM('Flight Methodologies'!$E$29:$E$30))*$E46*$G46*$O46*'Emission Factors'!$E$13)),((($D46-SUM('Flight Methodologies'!$E$39:$E$40))*$E46*$G46*$O46*'Emission Factors'!$E$13)))))
+
IF(SUM($O46:$P46)=0,0,
IF('Flight Methodologies'!$D$4="A",0,
IF('Flight Methodologies'!$D$4="B",0,
IF('Flight Methodologies'!$D$4="C",0,0)
)))
+
IF($N46=0,0,
IF('Flight Methodologies'!$K$4="A",0,0)
),"")</f>
        <v>0</v>
      </c>
      <c r="Z46" s="104">
        <f>IFERROR(IF('Flight Methodologies'!$D$4="A",((($D46-'Flight Methodologies'!$E$9)*$E46*$G46*$P46*'Emission Factors'!$E$14)),
IF('Flight Methodologies'!$D$4="B",((($D46-'Flight Methodologies'!$E$17)*$E46*$G46*$P46*'Emission Factors'!$E$14)),
IF('Flight Methodologies'!$D$4="C",((($D46-SUM('Flight Methodologies'!$E$29:$E$30))*$E46*$G46*$P46*'Emission Factors'!$E$14)),((($D46-SUM('Flight Methodologies'!$E$39:$E$40))*$E46*$G46*$P46*'Emission Factors'!$E$14)))))
+
IF(SUM($O46:$P46)=0,0,
IF('Flight Methodologies'!$D$4="A",0,
IF('Flight Methodologies'!$D$4="B",0,
IF('Flight Methodologies'!$D$4="C",0,0)
)))
+
IF($N46=0,0,
IF('Flight Methodologies'!$K$4="A",0,0)
),"")</f>
        <v>0</v>
      </c>
      <c r="AA46" s="169">
        <f t="shared" si="0"/>
        <v>0</v>
      </c>
      <c r="AC46" s="109">
        <f t="shared" si="1"/>
        <v>0</v>
      </c>
    </row>
    <row r="47" spans="2:29" x14ac:dyDescent="0.35">
      <c r="B47" s="63" t="s">
        <v>43</v>
      </c>
      <c r="C47" s="63" t="str">
        <f>IFERROR(VLOOKUP(B47,'Country and Student Data'!$B$5:$E$300,2,FALSE),"")</f>
        <v>Africa</v>
      </c>
      <c r="D47" s="104">
        <f>IFERROR(
VLOOKUP($B47,'Country and Student Data'!$B$5:$D$300,3,FALSE)
+
IF(OR(C47="Home",C47="UK"),0,
IF('Flight Methodologies'!$D$4="A",'Flight Methodologies'!$E$9,
IF('Flight Methodologies'!$D$4="B",'Flight Methodologies'!$E$17,
IF('Flight Methodologies'!$D$4="C",'Flight Methodologies'!$E$29+'Flight Methodologies'!$E$30,'Flight Methodologies'!$E$39+'Flight Methodologies'!$E$40)))), "")</f>
        <v>5244.7999999999993</v>
      </c>
      <c r="E47" s="101">
        <f>IFERROR(VLOOKUP(B47,'Country and Student Data'!B:E,4,FALSE),"")</f>
        <v>0</v>
      </c>
      <c r="G47" s="85">
        <v>2</v>
      </c>
      <c r="H47" s="66"/>
      <c r="I47" s="86"/>
      <c r="J47" s="86"/>
      <c r="K47" s="86"/>
      <c r="L47" s="86"/>
      <c r="M47" s="86"/>
      <c r="N47" s="86"/>
      <c r="O47" s="86"/>
      <c r="P47" s="86">
        <v>1</v>
      </c>
      <c r="R47" s="104">
        <f>IFERROR(
((I47*$D47*$E47*$G47*'Emission Factors'!$E$6))
+
IF(SUM($O47:$P47)=0,0,
IF('Flight Methodologies'!$D$4="A",(0.5*'Flight Methodologies'!$E$9*$E47*SUM($O47:$P47)*$G47*'Emission Factors'!$E$6),
IF('Flight Methodologies'!$D$4="B",(('Flight Methodologies'!$E$18*'Flight Methodologies'!$E$17*$E47*SUM($O47:$P47)*$G47*'Emission Factors'!$E$6)),
IF('Flight Methodologies'!$D$4="C",(0.5*'Flight Methodologies'!$E$30*$E47*SUM($O47:$P47)*$G47*'Emission Factors'!$E$6),(('Flight Methodologies'!$E$41*'Flight Methodologies'!$E$40*$E47*SUM($O47:$P47)*$G47*'Emission Factors'!$E$6)))
)))
+
IF($N47=0,0,
IF('Flight Methodologies'!$K$4="A",(0.5*'Flight Methodologies'!$K$9*$E47*$N47*$G47*'Emission Factors'!$E$6),(('Flight Methodologies'!$K$18*'Flight Methodologies'!$K$17*$E47*N47*$G47*'Emission Factors'!$E$6)))
),"")</f>
        <v>0</v>
      </c>
      <c r="S47" s="104">
        <f>IFERROR(((J47*$D47*$E47*$G47*'Emission Factors'!$E$7))
+
IF(SUM($O47:$P47)=0,0,
IF('Flight Methodologies'!$D$4="A",(0.5*'Flight Methodologies'!$E$9*$E47*SUM($O47:$P47)*$G47*'Emission Factors'!$E$7),
IF('Flight Methodologies'!$D$4="B",(('Flight Methodologies'!$E$19*'Flight Methodologies'!$E$17*$E47*SUM($O47:$P47)*$G47*'Emission Factors'!$E$7)),
IF('Flight Methodologies'!$D$4="C",(0.5*'Flight Methodologies'!$E$30*$E47*SUM($O47:$P47)*$G47*'Emission Factors'!$E$7),(('Flight Methodologies'!$E$42*'Flight Methodologies'!$E$40*$E47*SUM($O47:$P47)*$G47*'Emission Factors'!$E$7)))
)))
+
IF($N47=0,0,
IF('Flight Methodologies'!$K$4="A",(0.5*'Flight Methodologies'!$K$9*$E47*$N47*$G47*'Emission Factors'!$E$7),(('Flight Methodologies'!$K$19*'Flight Methodologies'!$K$17*$E47*N47*$G47*'Emission Factors'!$E$7)))
),"")</f>
        <v>0</v>
      </c>
      <c r="T47" s="104">
        <f>IFERROR(((K47*$D47*$E47*$G47*'Emission Factors'!$E$8))
+
IF(SUM($O47:$P47)=0,0,
IF('Flight Methodologies'!$D$4="A",0,
IF('Flight Methodologies'!$D$4="B",(('Flight Methodologies'!$E$20*'Flight Methodologies'!$E$17*$E47*SUM($O47:$P47)*$G47*'Emission Factors'!$E$8)),
IF('Flight Methodologies'!$D$4="C",0,(('Flight Methodologies'!$E$43*'Flight Methodologies'!$E$40*$E47*SUM($O47:$P47)*$G47*'Emission Factors'!$E$8)))
)))
+
IF($N47=0,0,
IF('Flight Methodologies'!$K$4="A",0,(('Flight Methodologies'!$K$20*'Flight Methodologies'!$K$17*$E47*N47*$G47*'Emission Factors'!$E$8)))
),"")</f>
        <v>0</v>
      </c>
      <c r="U47" s="104">
        <f>IFERROR(((L47*$D47*$E47*$G47*'Emission Factors'!$E$9))
+
IF(SUM($O47:$P47)=0,0,
IF('Flight Methodologies'!$D$4="A",0,
IF('Flight Methodologies'!$D$4="B",(('Flight Methodologies'!$E$21*'Flight Methodologies'!$E$17*$E47*SUM($O47:$P47)*$G47*'Emission Factors'!$E$9)),
IF('Flight Methodologies'!$D$4="C",0,(('Flight Methodologies'!$E$44*'Flight Methodologies'!$E$40*$E47*SUM($O47:$P47)*$G47*'Emission Factors'!$E$9)))
)))
+
IF($N47=0,0,
IF('Flight Methodologies'!$K$4="A",0,(('Flight Methodologies'!$K$21*'Flight Methodologies'!$K$17*$E47*N47*$G47*'Emission Factors'!$E$9)))
),"")</f>
        <v>0</v>
      </c>
      <c r="V47" s="104">
        <f>IF(SUM(I47:P47)=0,"",
IF(SUM($O47:$P47)=0,0,
IF('Flight Methodologies'!$D$4="A",0,
IF('Flight Methodologies'!$D$4="B",(('Flight Methodologies'!$E$22*'Flight Methodologies'!$E$17*$E47*SUM($O47:$P47)*$G47*'Emission Factors'!$E$10)),
IF('Flight Methodologies'!$D$4="C",0,(('Flight Methodologies'!$E$45*'Flight Methodologies'!$E$40*$E47*SUM($O47:$P47)*$G47*'Emission Factors'!$E$10)))
)))
+
IF($N47=0,0,
IF('Flight Methodologies'!$K$4="A",0,(('Flight Methodologies'!$K$22*'Flight Methodologies'!$K$17*$E47*N47*$G47*'Emission Factors'!$E$10)))
))</f>
        <v>0</v>
      </c>
      <c r="W47" s="104">
        <f>IFERROR(((M47*$D47*$E47*$G47*'Emission Factors'!$E$11))
+
IF(SUM($O47:$P47)=0,0,
IF('Flight Methodologies'!$D$4="A",0,
IF('Flight Methodologies'!$D$4="B",0,
IF('Flight Methodologies'!$D$4="C",0,0)
)))
+
IF($N47=0,0,
IF('Flight Methodologies'!$K$4="A",0,0)
),"")</f>
        <v>0</v>
      </c>
      <c r="X47" s="104">
        <f>IFERROR(IF('Flight Methodologies'!$K$4="A",((($D47-'Flight Methodologies'!$K$9)*$E47*$G47*$N47*'Emission Factors'!$E$12)),((($D47-'Flight Methodologies'!$K$17)*$E47*$G47*$N47*'Emission Factors'!$E$12))
)
+
IF(SUM($O47:$P47)=0,0,
IF('Flight Methodologies'!$D$4="A",0,
IF('Flight Methodologies'!$D$4="B",0,
IF('Flight Methodologies'!$D$4="C",('Flight Methodologies'!$E$29*$E47*SUM($O47:$P47)*$G47*'Emission Factors'!$E$12),('Flight Methodologies'!$E$39*$E47*SUM($O47:$P47)*$G47*'Emission Factors'!$E$12))
))),"")</f>
        <v>0</v>
      </c>
      <c r="Y47" s="104">
        <f>IFERROR(IF('Flight Methodologies'!$D$4="A",((($D47-'Flight Methodologies'!$E$9)*$E47*$G47*$O47*'Emission Factors'!$E$13)),
IF('Flight Methodologies'!$D$4="B",((($D47-'Flight Methodologies'!$E$17)*$E47*$G47*$O47*'Emission Factors'!$E$13)),
IF('Flight Methodologies'!$D$4="C",((($D47-SUM('Flight Methodologies'!$E$29:$E$30))*$E47*$G47*$O47*'Emission Factors'!$E$13)),((($D47-SUM('Flight Methodologies'!$E$39:$E$40))*$E47*$G47*$O47*'Emission Factors'!$E$13)))))
+
IF(SUM($O47:$P47)=0,0,
IF('Flight Methodologies'!$D$4="A",0,
IF('Flight Methodologies'!$D$4="B",0,
IF('Flight Methodologies'!$D$4="C",0,0)
)))
+
IF($N47=0,0,
IF('Flight Methodologies'!$K$4="A",0,0)
),"")</f>
        <v>0</v>
      </c>
      <c r="Z47" s="104">
        <f>IFERROR(IF('Flight Methodologies'!$D$4="A",((($D47-'Flight Methodologies'!$E$9)*$E47*$G47*$P47*'Emission Factors'!$E$14)),
IF('Flight Methodologies'!$D$4="B",((($D47-'Flight Methodologies'!$E$17)*$E47*$G47*$P47*'Emission Factors'!$E$14)),
IF('Flight Methodologies'!$D$4="C",((($D47-SUM('Flight Methodologies'!$E$29:$E$30))*$E47*$G47*$P47*'Emission Factors'!$E$14)),((($D47-SUM('Flight Methodologies'!$E$39:$E$40))*$E47*$G47*$P47*'Emission Factors'!$E$14)))))
+
IF(SUM($O47:$P47)=0,0,
IF('Flight Methodologies'!$D$4="A",0,
IF('Flight Methodologies'!$D$4="B",0,
IF('Flight Methodologies'!$D$4="C",0,0)
)))
+
IF($N47=0,0,
IF('Flight Methodologies'!$K$4="A",0,0)
),"")</f>
        <v>0</v>
      </c>
      <c r="AA47" s="169">
        <f t="shared" si="0"/>
        <v>0</v>
      </c>
      <c r="AC47" s="109">
        <f t="shared" si="1"/>
        <v>0</v>
      </c>
    </row>
    <row r="48" spans="2:29" ht="31" x14ac:dyDescent="0.35">
      <c r="B48" s="63" t="s">
        <v>44</v>
      </c>
      <c r="C48" s="63" t="str">
        <f>IFERROR(VLOOKUP(B48,'Country and Student Data'!$B$5:$E$300,2,FALSE),"")</f>
        <v>South America</v>
      </c>
      <c r="D48" s="104">
        <f>IFERROR(
VLOOKUP($B48,'Country and Student Data'!$B$5:$D$300,3,FALSE)
+
IF(OR(C48="Home",C48="UK"),0,
IF('Flight Methodologies'!$D$4="A",'Flight Methodologies'!$E$9,
IF('Flight Methodologies'!$D$4="B",'Flight Methodologies'!$E$17,
IF('Flight Methodologies'!$D$4="C",'Flight Methodologies'!$E$29+'Flight Methodologies'!$E$30,'Flight Methodologies'!$E$39+'Flight Methodologies'!$E$40)))), "")</f>
        <v>12327.59</v>
      </c>
      <c r="E48" s="101">
        <f>IFERROR(VLOOKUP(B48,'Country and Student Data'!B:E,4,FALSE),"")</f>
        <v>4</v>
      </c>
      <c r="G48" s="85">
        <v>2</v>
      </c>
      <c r="H48" s="66"/>
      <c r="I48" s="86"/>
      <c r="J48" s="86"/>
      <c r="K48" s="86"/>
      <c r="L48" s="86"/>
      <c r="M48" s="86"/>
      <c r="N48" s="86"/>
      <c r="O48" s="86"/>
      <c r="P48" s="86">
        <v>1</v>
      </c>
      <c r="R48" s="104">
        <f>IFERROR(
((I48*$D48*$E48*$G48*'Emission Factors'!$E$6))
+
IF(SUM($O48:$P48)=0,0,
IF('Flight Methodologies'!$D$4="A",(0.5*'Flight Methodologies'!$E$9*$E48*SUM($O48:$P48)*$G48*'Emission Factors'!$E$6),
IF('Flight Methodologies'!$D$4="B",(('Flight Methodologies'!$E$18*'Flight Methodologies'!$E$17*$E48*SUM($O48:$P48)*$G48*'Emission Factors'!$E$6)),
IF('Flight Methodologies'!$D$4="C",(0.5*'Flight Methodologies'!$E$30*$E48*SUM($O48:$P48)*$G48*'Emission Factors'!$E$6),(('Flight Methodologies'!$E$41*'Flight Methodologies'!$E$40*$E48*SUM($O48:$P48)*$G48*'Emission Factors'!$E$6)))
)))
+
IF($N48=0,0,
IF('Flight Methodologies'!$K$4="A",(0.5*'Flight Methodologies'!$K$9*$E48*$N48*$G48*'Emission Factors'!$E$6),(('Flight Methodologies'!$K$18*'Flight Methodologies'!$K$17*$E48*N48*$G48*'Emission Factors'!$E$6)))
),"")</f>
        <v>3.5994240000000004</v>
      </c>
      <c r="S48" s="104">
        <f>IFERROR(((J48*$D48*$E48*$G48*'Emission Factors'!$E$7))
+
IF(SUM($O48:$P48)=0,0,
IF('Flight Methodologies'!$D$4="A",(0.5*'Flight Methodologies'!$E$9*$E48*SUM($O48:$P48)*$G48*'Emission Factors'!$E$7),
IF('Flight Methodologies'!$D$4="B",(('Flight Methodologies'!$E$19*'Flight Methodologies'!$E$17*$E48*SUM($O48:$P48)*$G48*'Emission Factors'!$E$7)),
IF('Flight Methodologies'!$D$4="C",(0.5*'Flight Methodologies'!$E$30*$E48*SUM($O48:$P48)*$G48*'Emission Factors'!$E$7),(('Flight Methodologies'!$E$42*'Flight Methodologies'!$E$40*$E48*SUM($O48:$P48)*$G48*'Emission Factors'!$E$7)))
)))
+
IF($N48=0,0,
IF('Flight Methodologies'!$K$4="A",(0.5*'Flight Methodologies'!$K$9*$E48*$N48*$G48*'Emission Factors'!$E$7),(('Flight Methodologies'!$K$19*'Flight Methodologies'!$K$17*$E48*N48*$G48*'Emission Factors'!$E$7)))
),"")</f>
        <v>0</v>
      </c>
      <c r="T48" s="104">
        <f>IFERROR(((K48*$D48*$E48*$G48*'Emission Factors'!$E$8))
+
IF(SUM($O48:$P48)=0,0,
IF('Flight Methodologies'!$D$4="A",0,
IF('Flight Methodologies'!$D$4="B",(('Flight Methodologies'!$E$20*'Flight Methodologies'!$E$17*$E48*SUM($O48:$P48)*$G48*'Emission Factors'!$E$8)),
IF('Flight Methodologies'!$D$4="C",0,(('Flight Methodologies'!$E$43*'Flight Methodologies'!$E$40*$E48*SUM($O48:$P48)*$G48*'Emission Factors'!$E$8)))
)))
+
IF($N48=0,0,
IF('Flight Methodologies'!$K$4="A",0,(('Flight Methodologies'!$K$20*'Flight Methodologies'!$K$17*$E48*N48*$G48*'Emission Factors'!$E$8)))
),"")</f>
        <v>0</v>
      </c>
      <c r="U48" s="104">
        <f>IFERROR(((L48*$D48*$E48*$G48*'Emission Factors'!$E$9))
+
IF(SUM($O48:$P48)=0,0,
IF('Flight Methodologies'!$D$4="A",0,
IF('Flight Methodologies'!$D$4="B",(('Flight Methodologies'!$E$21*'Flight Methodologies'!$E$17*$E48*SUM($O48:$P48)*$G48*'Emission Factors'!$E$9)),
IF('Flight Methodologies'!$D$4="C",0,(('Flight Methodologies'!$E$44*'Flight Methodologies'!$E$40*$E48*SUM($O48:$P48)*$G48*'Emission Factors'!$E$9)))
)))
+
IF($N48=0,0,
IF('Flight Methodologies'!$K$4="A",0,(('Flight Methodologies'!$K$21*'Flight Methodologies'!$K$17*$E48*N48*$G48*'Emission Factors'!$E$9)))
),"")</f>
        <v>2.2064485240268459</v>
      </c>
      <c r="V48" s="104">
        <f>IF(SUM(I48:P48)=0,"",
IF(SUM($O48:$P48)=0,0,
IF('Flight Methodologies'!$D$4="A",0,
IF('Flight Methodologies'!$D$4="B",(('Flight Methodologies'!$E$22*'Flight Methodologies'!$E$17*$E48*SUM($O48:$P48)*$G48*'Emission Factors'!$E$10)),
IF('Flight Methodologies'!$D$4="C",0,(('Flight Methodologies'!$E$45*'Flight Methodologies'!$E$40*$E48*SUM($O48:$P48)*$G48*'Emission Factors'!$E$10)))
)))
+
IF($N48=0,0,
IF('Flight Methodologies'!$K$4="A",0,(('Flight Methodologies'!$K$22*'Flight Methodologies'!$K$17*$E48*N48*$G48*'Emission Factors'!$E$10)))
))</f>
        <v>3.2100824002663084</v>
      </c>
      <c r="W48" s="104">
        <f>IFERROR(((M48*$D48*$E48*$G48*'Emission Factors'!$E$11))
+
IF(SUM($O48:$P48)=0,0,
IF('Flight Methodologies'!$D$4="A",0,
IF('Flight Methodologies'!$D$4="B",0,
IF('Flight Methodologies'!$D$4="C",0,0)
)))
+
IF($N48=0,0,
IF('Flight Methodologies'!$K$4="A",0,0)
),"")</f>
        <v>0</v>
      </c>
      <c r="X48" s="104">
        <f>IFERROR(IF('Flight Methodologies'!$K$4="A",((($D48-'Flight Methodologies'!$K$9)*$E48*$G48*$N48*'Emission Factors'!$E$12)),((($D48-'Flight Methodologies'!$K$17)*$E48*$G48*$N48*'Emission Factors'!$E$12))
)
+
IF(SUM($O48:$P48)=0,0,
IF('Flight Methodologies'!$D$4="A",0,
IF('Flight Methodologies'!$D$4="B",0,
IF('Flight Methodologies'!$D$4="C",('Flight Methodologies'!$E$29*$E48*SUM($O48:$P48)*$G48*'Emission Factors'!$E$12),('Flight Methodologies'!$E$39*$E48*SUM($O48:$P48)*$G48*'Emission Factors'!$E$12))
))),"")</f>
        <v>1411.8989807999999</v>
      </c>
      <c r="Y48" s="104">
        <f>IFERROR(IF('Flight Methodologies'!$D$4="A",((($D48-'Flight Methodologies'!$E$9)*$E48*$G48*$O48*'Emission Factors'!$E$13)),
IF('Flight Methodologies'!$D$4="B",((($D48-'Flight Methodologies'!$E$17)*$E48*$G48*$O48*'Emission Factors'!$E$13)),
IF('Flight Methodologies'!$D$4="C",((($D48-SUM('Flight Methodologies'!$E$29:$E$30))*$E48*$G48*$O48*'Emission Factors'!$E$13)),((($D48-SUM('Flight Methodologies'!$E$39:$E$40))*$E48*$G48*$O48*'Emission Factors'!$E$13)))))
+
IF(SUM($O48:$P48)=0,0,
IF('Flight Methodologies'!$D$4="A",0,
IF('Flight Methodologies'!$D$4="B",0,
IF('Flight Methodologies'!$D$4="C",0,0)
)))
+
IF($N48=0,0,
IF('Flight Methodologies'!$K$4="A",0,0)
),"")</f>
        <v>0</v>
      </c>
      <c r="Z48" s="104">
        <f>IFERROR(IF('Flight Methodologies'!$D$4="A",((($D48-'Flight Methodologies'!$E$9)*$E48*$G48*$P48*'Emission Factors'!$E$14)),
IF('Flight Methodologies'!$D$4="B",((($D48-'Flight Methodologies'!$E$17)*$E48*$G48*$P48*'Emission Factors'!$E$14)),
IF('Flight Methodologies'!$D$4="C",((($D48-SUM('Flight Methodologies'!$E$29:$E$30))*$E48*$G48*$P48*'Emission Factors'!$E$14)),((($D48-SUM('Flight Methodologies'!$E$39:$E$40))*$E48*$G48*$P48*'Emission Factors'!$E$14)))))
+
IF(SUM($O48:$P48)=0,0,
IF('Flight Methodologies'!$D$4="A",0,
IF('Flight Methodologies'!$D$4="B",0,
IF('Flight Methodologies'!$D$4="C",0,0)
)))
+
IF($N48=0,0,
IF('Flight Methodologies'!$K$4="A",0,0)
),"")</f>
        <v>18685.503377600002</v>
      </c>
      <c r="AA48" s="169">
        <f t="shared" si="0"/>
        <v>20106.418313324295</v>
      </c>
      <c r="AC48" s="109">
        <f t="shared" si="1"/>
        <v>20.106418313324294</v>
      </c>
    </row>
    <row r="49" spans="2:29" x14ac:dyDescent="0.35">
      <c r="B49" s="63" t="s">
        <v>45</v>
      </c>
      <c r="C49" s="63" t="str">
        <f>IFERROR(VLOOKUP(B49,'Country and Student Data'!$B$5:$E$300,2,FALSE),"")</f>
        <v>Asia</v>
      </c>
      <c r="D49" s="104">
        <f>IFERROR(
VLOOKUP($B49,'Country and Student Data'!$B$5:$D$300,3,FALSE)
+
IF(OR(C49="Home",C49="UK"),0,
IF('Flight Methodologies'!$D$4="A",'Flight Methodologies'!$E$9,
IF('Flight Methodologies'!$D$4="B",'Flight Methodologies'!$E$17,
IF('Flight Methodologies'!$D$4="C",'Flight Methodologies'!$E$29+'Flight Methodologies'!$E$30,'Flight Methodologies'!$E$39+'Flight Methodologies'!$E$40)))), "")</f>
        <v>8880.57</v>
      </c>
      <c r="E49" s="101">
        <f>IFERROR(VLOOKUP(B49,'Country and Student Data'!B:E,4,FALSE),"")</f>
        <v>984</v>
      </c>
      <c r="G49" s="85">
        <v>2</v>
      </c>
      <c r="H49" s="66"/>
      <c r="I49" s="86"/>
      <c r="J49" s="86"/>
      <c r="K49" s="86"/>
      <c r="L49" s="86"/>
      <c r="M49" s="86"/>
      <c r="N49" s="86"/>
      <c r="O49" s="86"/>
      <c r="P49" s="86">
        <v>1</v>
      </c>
      <c r="R49" s="104">
        <f>IFERROR(
((I49*$D49*$E49*$G49*'Emission Factors'!$E$6))
+
IF(SUM($O49:$P49)=0,0,
IF('Flight Methodologies'!$D$4="A",(0.5*'Flight Methodologies'!$E$9*$E49*SUM($O49:$P49)*$G49*'Emission Factors'!$E$6),
IF('Flight Methodologies'!$D$4="B",(('Flight Methodologies'!$E$18*'Flight Methodologies'!$E$17*$E49*SUM($O49:$P49)*$G49*'Emission Factors'!$E$6)),
IF('Flight Methodologies'!$D$4="C",(0.5*'Flight Methodologies'!$E$30*$E49*SUM($O49:$P49)*$G49*'Emission Factors'!$E$6),(('Flight Methodologies'!$E$41*'Flight Methodologies'!$E$40*$E49*SUM($O49:$P49)*$G49*'Emission Factors'!$E$6)))
)))
+
IF($N49=0,0,
IF('Flight Methodologies'!$K$4="A",(0.5*'Flight Methodologies'!$K$9*$E49*$N49*$G49*'Emission Factors'!$E$6),(('Flight Methodologies'!$K$18*'Flight Methodologies'!$K$17*$E49*N49*$G49*'Emission Factors'!$E$6)))
),"")</f>
        <v>885.45830400000011</v>
      </c>
      <c r="S49" s="104">
        <f>IFERROR(((J49*$D49*$E49*$G49*'Emission Factors'!$E$7))
+
IF(SUM($O49:$P49)=0,0,
IF('Flight Methodologies'!$D$4="A",(0.5*'Flight Methodologies'!$E$9*$E49*SUM($O49:$P49)*$G49*'Emission Factors'!$E$7),
IF('Flight Methodologies'!$D$4="B",(('Flight Methodologies'!$E$19*'Flight Methodologies'!$E$17*$E49*SUM($O49:$P49)*$G49*'Emission Factors'!$E$7)),
IF('Flight Methodologies'!$D$4="C",(0.5*'Flight Methodologies'!$E$30*$E49*SUM($O49:$P49)*$G49*'Emission Factors'!$E$7),(('Flight Methodologies'!$E$42*'Flight Methodologies'!$E$40*$E49*SUM($O49:$P49)*$G49*'Emission Factors'!$E$7)))
)))
+
IF($N49=0,0,
IF('Flight Methodologies'!$K$4="A",(0.5*'Flight Methodologies'!$K$9*$E49*$N49*$G49*'Emission Factors'!$E$7),(('Flight Methodologies'!$K$19*'Flight Methodologies'!$K$17*$E49*N49*$G49*'Emission Factors'!$E$7)))
),"")</f>
        <v>0</v>
      </c>
      <c r="T49" s="104">
        <f>IFERROR(((K49*$D49*$E49*$G49*'Emission Factors'!$E$8))
+
IF(SUM($O49:$P49)=0,0,
IF('Flight Methodologies'!$D$4="A",0,
IF('Flight Methodologies'!$D$4="B",(('Flight Methodologies'!$E$20*'Flight Methodologies'!$E$17*$E49*SUM($O49:$P49)*$G49*'Emission Factors'!$E$8)),
IF('Flight Methodologies'!$D$4="C",0,(('Flight Methodologies'!$E$43*'Flight Methodologies'!$E$40*$E49*SUM($O49:$P49)*$G49*'Emission Factors'!$E$8)))
)))
+
IF($N49=0,0,
IF('Flight Methodologies'!$K$4="A",0,(('Flight Methodologies'!$K$20*'Flight Methodologies'!$K$17*$E49*N49*$G49*'Emission Factors'!$E$8)))
),"")</f>
        <v>0</v>
      </c>
      <c r="U49" s="104">
        <f>IFERROR(((L49*$D49*$E49*$G49*'Emission Factors'!$E$9))
+
IF(SUM($O49:$P49)=0,0,
IF('Flight Methodologies'!$D$4="A",0,
IF('Flight Methodologies'!$D$4="B",(('Flight Methodologies'!$E$21*'Flight Methodologies'!$E$17*$E49*SUM($O49:$P49)*$G49*'Emission Factors'!$E$9)),
IF('Flight Methodologies'!$D$4="C",0,(('Flight Methodologies'!$E$44*'Flight Methodologies'!$E$40*$E49*SUM($O49:$P49)*$G49*'Emission Factors'!$E$9)))
)))
+
IF($N49=0,0,
IF('Flight Methodologies'!$K$4="A",0,(('Flight Methodologies'!$K$21*'Flight Methodologies'!$K$17*$E49*N49*$G49*'Emission Factors'!$E$9)))
),"")</f>
        <v>542.78633691060406</v>
      </c>
      <c r="V49" s="104">
        <f>IF(SUM(I49:P49)=0,"",
IF(SUM($O49:$P49)=0,0,
IF('Flight Methodologies'!$D$4="A",0,
IF('Flight Methodologies'!$D$4="B",(('Flight Methodologies'!$E$22*'Flight Methodologies'!$E$17*$E49*SUM($O49:$P49)*$G49*'Emission Factors'!$E$10)),
IF('Flight Methodologies'!$D$4="C",0,(('Flight Methodologies'!$E$45*'Flight Methodologies'!$E$40*$E49*SUM($O49:$P49)*$G49*'Emission Factors'!$E$10)))
)))
+
IF($N49=0,0,
IF('Flight Methodologies'!$K$4="A",0,(('Flight Methodologies'!$K$22*'Flight Methodologies'!$K$17*$E49*N49*$G49*'Emission Factors'!$E$10)))
))</f>
        <v>789.68027046551185</v>
      </c>
      <c r="W49" s="104">
        <f>IFERROR(((M49*$D49*$E49*$G49*'Emission Factors'!$E$11))
+
IF(SUM($O49:$P49)=0,0,
IF('Flight Methodologies'!$D$4="A",0,
IF('Flight Methodologies'!$D$4="B",0,
IF('Flight Methodologies'!$D$4="C",0,0)
)))
+
IF($N49=0,0,
IF('Flight Methodologies'!$K$4="A",0,0)
),"")</f>
        <v>0</v>
      </c>
      <c r="X49" s="104">
        <f>IFERROR(IF('Flight Methodologies'!$K$4="A",((($D49-'Flight Methodologies'!$K$9)*$E49*$G49*$N49*'Emission Factors'!$E$12)),((($D49-'Flight Methodologies'!$K$17)*$E49*$G49*$N49*'Emission Factors'!$E$12))
)
+
IF(SUM($O49:$P49)=0,0,
IF('Flight Methodologies'!$D$4="A",0,
IF('Flight Methodologies'!$D$4="B",0,
IF('Flight Methodologies'!$D$4="C",('Flight Methodologies'!$E$29*$E49*SUM($O49:$P49)*$G49*'Emission Factors'!$E$12),('Flight Methodologies'!$E$39*$E49*SUM($O49:$P49)*$G49*'Emission Factors'!$E$12))
))),"")</f>
        <v>347327.14927679999</v>
      </c>
      <c r="Y49" s="104">
        <f>IFERROR(IF('Flight Methodologies'!$D$4="A",((($D49-'Flight Methodologies'!$E$9)*$E49*$G49*$O49*'Emission Factors'!$E$13)),
IF('Flight Methodologies'!$D$4="B",((($D49-'Flight Methodologies'!$E$17)*$E49*$G49*$O49*'Emission Factors'!$E$13)),
IF('Flight Methodologies'!$D$4="C",((($D49-SUM('Flight Methodologies'!$E$29:$E$30))*$E49*$G49*$O49*'Emission Factors'!$E$13)),((($D49-SUM('Flight Methodologies'!$E$39:$E$40))*$E49*$G49*$O49*'Emission Factors'!$E$13)))))
+
IF(SUM($O49:$P49)=0,0,
IF('Flight Methodologies'!$D$4="A",0,
IF('Flight Methodologies'!$D$4="B",0,
IF('Flight Methodologies'!$D$4="C",0,0)
)))
+
IF($N49=0,0,
IF('Flight Methodologies'!$K$4="A",0,0)
),"")</f>
        <v>0</v>
      </c>
      <c r="Z49" s="104">
        <f>IFERROR(IF('Flight Methodologies'!$D$4="A",((($D49-'Flight Methodologies'!$E$9)*$E49*$G49*$P49*'Emission Factors'!$E$14)),
IF('Flight Methodologies'!$D$4="B",((($D49-'Flight Methodologies'!$E$17)*$E49*$G49*$P49*'Emission Factors'!$E$14)),
IF('Flight Methodologies'!$D$4="C",((($D49-SUM('Flight Methodologies'!$E$29:$E$30))*$E49*$G49*$P49*'Emission Factors'!$E$14)),((($D49-SUM('Flight Methodologies'!$E$39:$E$40))*$E49*$G49*$P49*'Emission Factors'!$E$14)))))
+
IF(SUM($O49:$P49)=0,0,
IF('Flight Methodologies'!$D$4="A",0,
IF('Flight Methodologies'!$D$4="B",0,
IF('Flight Methodologies'!$D$4="C",0,0)
)))
+
IF($N49=0,0,
IF('Flight Methodologies'!$K$4="A",0,0)
),"")</f>
        <v>3239140.548</v>
      </c>
      <c r="AA49" s="169">
        <f t="shared" si="0"/>
        <v>3588685.622188176</v>
      </c>
      <c r="AC49" s="109">
        <f t="shared" si="1"/>
        <v>3588.6856221881762</v>
      </c>
    </row>
    <row r="50" spans="2:29" x14ac:dyDescent="0.35">
      <c r="B50" s="63" t="s">
        <v>46</v>
      </c>
      <c r="C50" s="63" t="str">
        <f>IFERROR(VLOOKUP(B50,'Country and Student Data'!$B$5:$E$300,2,FALSE),"")</f>
        <v>Oceania</v>
      </c>
      <c r="D50" s="104">
        <f>IFERROR(
VLOOKUP($B50,'Country and Student Data'!$B$5:$D$300,3,FALSE)
+
IF(OR(C50="Home",C50="UK"),0,
IF('Flight Methodologies'!$D$4="A",'Flight Methodologies'!$E$9,
IF('Flight Methodologies'!$D$4="B",'Flight Methodologies'!$E$17,
IF('Flight Methodologies'!$D$4="C",'Flight Methodologies'!$E$29+'Flight Methodologies'!$E$30,'Flight Methodologies'!$E$39+'Flight Methodologies'!$E$40)))), "")</f>
        <v>15864.31</v>
      </c>
      <c r="E50" s="101">
        <f>IFERROR(VLOOKUP(B50,'Country and Student Data'!B:E,4,FALSE),"")</f>
        <v>0</v>
      </c>
      <c r="G50" s="85">
        <v>2</v>
      </c>
      <c r="H50" s="66"/>
      <c r="I50" s="86"/>
      <c r="J50" s="86"/>
      <c r="K50" s="86"/>
      <c r="L50" s="86"/>
      <c r="M50" s="86"/>
      <c r="N50" s="86"/>
      <c r="O50" s="86"/>
      <c r="P50" s="86">
        <v>1</v>
      </c>
      <c r="R50" s="104">
        <f>IFERROR(
((I50*$D50*$E50*$G50*'Emission Factors'!$E$6))
+
IF(SUM($O50:$P50)=0,0,
IF('Flight Methodologies'!$D$4="A",(0.5*'Flight Methodologies'!$E$9*$E50*SUM($O50:$P50)*$G50*'Emission Factors'!$E$6),
IF('Flight Methodologies'!$D$4="B",(('Flight Methodologies'!$E$18*'Flight Methodologies'!$E$17*$E50*SUM($O50:$P50)*$G50*'Emission Factors'!$E$6)),
IF('Flight Methodologies'!$D$4="C",(0.5*'Flight Methodologies'!$E$30*$E50*SUM($O50:$P50)*$G50*'Emission Factors'!$E$6),(('Flight Methodologies'!$E$41*'Flight Methodologies'!$E$40*$E50*SUM($O50:$P50)*$G50*'Emission Factors'!$E$6)))
)))
+
IF($N50=0,0,
IF('Flight Methodologies'!$K$4="A",(0.5*'Flight Methodologies'!$K$9*$E50*$N50*$G50*'Emission Factors'!$E$6),(('Flight Methodologies'!$K$18*'Flight Methodologies'!$K$17*$E50*N50*$G50*'Emission Factors'!$E$6)))
),"")</f>
        <v>0</v>
      </c>
      <c r="S50" s="104">
        <f>IFERROR(((J50*$D50*$E50*$G50*'Emission Factors'!$E$7))
+
IF(SUM($O50:$P50)=0,0,
IF('Flight Methodologies'!$D$4="A",(0.5*'Flight Methodologies'!$E$9*$E50*SUM($O50:$P50)*$G50*'Emission Factors'!$E$7),
IF('Flight Methodologies'!$D$4="B",(('Flight Methodologies'!$E$19*'Flight Methodologies'!$E$17*$E50*SUM($O50:$P50)*$G50*'Emission Factors'!$E$7)),
IF('Flight Methodologies'!$D$4="C",(0.5*'Flight Methodologies'!$E$30*$E50*SUM($O50:$P50)*$G50*'Emission Factors'!$E$7),(('Flight Methodologies'!$E$42*'Flight Methodologies'!$E$40*$E50*SUM($O50:$P50)*$G50*'Emission Factors'!$E$7)))
)))
+
IF($N50=0,0,
IF('Flight Methodologies'!$K$4="A",(0.5*'Flight Methodologies'!$K$9*$E50*$N50*$G50*'Emission Factors'!$E$7),(('Flight Methodologies'!$K$19*'Flight Methodologies'!$K$17*$E50*N50*$G50*'Emission Factors'!$E$7)))
),"")</f>
        <v>0</v>
      </c>
      <c r="T50" s="104">
        <f>IFERROR(((K50*$D50*$E50*$G50*'Emission Factors'!$E$8))
+
IF(SUM($O50:$P50)=0,0,
IF('Flight Methodologies'!$D$4="A",0,
IF('Flight Methodologies'!$D$4="B",(('Flight Methodologies'!$E$20*'Flight Methodologies'!$E$17*$E50*SUM($O50:$P50)*$G50*'Emission Factors'!$E$8)),
IF('Flight Methodologies'!$D$4="C",0,(('Flight Methodologies'!$E$43*'Flight Methodologies'!$E$40*$E50*SUM($O50:$P50)*$G50*'Emission Factors'!$E$8)))
)))
+
IF($N50=0,0,
IF('Flight Methodologies'!$K$4="A",0,(('Flight Methodologies'!$K$20*'Flight Methodologies'!$K$17*$E50*N50*$G50*'Emission Factors'!$E$8)))
),"")</f>
        <v>0</v>
      </c>
      <c r="U50" s="104">
        <f>IFERROR(((L50*$D50*$E50*$G50*'Emission Factors'!$E$9))
+
IF(SUM($O50:$P50)=0,0,
IF('Flight Methodologies'!$D$4="A",0,
IF('Flight Methodologies'!$D$4="B",(('Flight Methodologies'!$E$21*'Flight Methodologies'!$E$17*$E50*SUM($O50:$P50)*$G50*'Emission Factors'!$E$9)),
IF('Flight Methodologies'!$D$4="C",0,(('Flight Methodologies'!$E$44*'Flight Methodologies'!$E$40*$E50*SUM($O50:$P50)*$G50*'Emission Factors'!$E$9)))
)))
+
IF($N50=0,0,
IF('Flight Methodologies'!$K$4="A",0,(('Flight Methodologies'!$K$21*'Flight Methodologies'!$K$17*$E50*N50*$G50*'Emission Factors'!$E$9)))
),"")</f>
        <v>0</v>
      </c>
      <c r="V50" s="104">
        <f>IF(SUM(I50:P50)=0,"",
IF(SUM($O50:$P50)=0,0,
IF('Flight Methodologies'!$D$4="A",0,
IF('Flight Methodologies'!$D$4="B",(('Flight Methodologies'!$E$22*'Flight Methodologies'!$E$17*$E50*SUM($O50:$P50)*$G50*'Emission Factors'!$E$10)),
IF('Flight Methodologies'!$D$4="C",0,(('Flight Methodologies'!$E$45*'Flight Methodologies'!$E$40*$E50*SUM($O50:$P50)*$G50*'Emission Factors'!$E$10)))
)))
+
IF($N50=0,0,
IF('Flight Methodologies'!$K$4="A",0,(('Flight Methodologies'!$K$22*'Flight Methodologies'!$K$17*$E50*N50*$G50*'Emission Factors'!$E$10)))
))</f>
        <v>0</v>
      </c>
      <c r="W50" s="104">
        <f>IFERROR(((M50*$D50*$E50*$G50*'Emission Factors'!$E$11))
+
IF(SUM($O50:$P50)=0,0,
IF('Flight Methodologies'!$D$4="A",0,
IF('Flight Methodologies'!$D$4="B",0,
IF('Flight Methodologies'!$D$4="C",0,0)
)))
+
IF($N50=0,0,
IF('Flight Methodologies'!$K$4="A",0,0)
),"")</f>
        <v>0</v>
      </c>
      <c r="X50" s="104">
        <f>IFERROR(IF('Flight Methodologies'!$K$4="A",((($D50-'Flight Methodologies'!$K$9)*$E50*$G50*$N50*'Emission Factors'!$E$12)),((($D50-'Flight Methodologies'!$K$17)*$E50*$G50*$N50*'Emission Factors'!$E$12))
)
+
IF(SUM($O50:$P50)=0,0,
IF('Flight Methodologies'!$D$4="A",0,
IF('Flight Methodologies'!$D$4="B",0,
IF('Flight Methodologies'!$D$4="C",('Flight Methodologies'!$E$29*$E50*SUM($O50:$P50)*$G50*'Emission Factors'!$E$12),('Flight Methodologies'!$E$39*$E50*SUM($O50:$P50)*$G50*'Emission Factors'!$E$12))
))),"")</f>
        <v>0</v>
      </c>
      <c r="Y50" s="104">
        <f>IFERROR(IF('Flight Methodologies'!$D$4="A",((($D50-'Flight Methodologies'!$E$9)*$E50*$G50*$O50*'Emission Factors'!$E$13)),
IF('Flight Methodologies'!$D$4="B",((($D50-'Flight Methodologies'!$E$17)*$E50*$G50*$O50*'Emission Factors'!$E$13)),
IF('Flight Methodologies'!$D$4="C",((($D50-SUM('Flight Methodologies'!$E$29:$E$30))*$E50*$G50*$O50*'Emission Factors'!$E$13)),((($D50-SUM('Flight Methodologies'!$E$39:$E$40))*$E50*$G50*$O50*'Emission Factors'!$E$13)))))
+
IF(SUM($O50:$P50)=0,0,
IF('Flight Methodologies'!$D$4="A",0,
IF('Flight Methodologies'!$D$4="B",0,
IF('Flight Methodologies'!$D$4="C",0,0)
)))
+
IF($N50=0,0,
IF('Flight Methodologies'!$K$4="A",0,0)
),"")</f>
        <v>0</v>
      </c>
      <c r="Z50" s="104">
        <f>IFERROR(IF('Flight Methodologies'!$D$4="A",((($D50-'Flight Methodologies'!$E$9)*$E50*$G50*$P50*'Emission Factors'!$E$14)),
IF('Flight Methodologies'!$D$4="B",((($D50-'Flight Methodologies'!$E$17)*$E50*$G50*$P50*'Emission Factors'!$E$14)),
IF('Flight Methodologies'!$D$4="C",((($D50-SUM('Flight Methodologies'!$E$29:$E$30))*$E50*$G50*$P50*'Emission Factors'!$E$14)),((($D50-SUM('Flight Methodologies'!$E$39:$E$40))*$E50*$G50*$P50*'Emission Factors'!$E$14)))))
+
IF(SUM($O50:$P50)=0,0,
IF('Flight Methodologies'!$D$4="A",0,
IF('Flight Methodologies'!$D$4="B",0,
IF('Flight Methodologies'!$D$4="C",0,0)
)))
+
IF($N50=0,0,
IF('Flight Methodologies'!$K$4="A",0,0)
),"")</f>
        <v>0</v>
      </c>
      <c r="AA50" s="169">
        <f t="shared" si="0"/>
        <v>0</v>
      </c>
      <c r="AC50" s="109">
        <f t="shared" si="1"/>
        <v>0</v>
      </c>
    </row>
    <row r="51" spans="2:29" x14ac:dyDescent="0.35">
      <c r="B51" s="63" t="s">
        <v>47</v>
      </c>
      <c r="C51" s="63" t="str">
        <f>IFERROR(VLOOKUP(B51,'Country and Student Data'!$B$5:$E$300,2,FALSE),"")</f>
        <v>Asia</v>
      </c>
      <c r="D51" s="104">
        <f>IFERROR(
VLOOKUP($B51,'Country and Student Data'!$B$5:$D$300,3,FALSE)
+
IF(OR(C51="Home",C51="UK"),0,
IF('Flight Methodologies'!$D$4="A",'Flight Methodologies'!$E$9,
IF('Flight Methodologies'!$D$4="B",'Flight Methodologies'!$E$17,
IF('Flight Methodologies'!$D$4="C",'Flight Methodologies'!$E$29+'Flight Methodologies'!$E$30,'Flight Methodologies'!$E$39+'Flight Methodologies'!$E$40)))), "")</f>
        <v>12195.64</v>
      </c>
      <c r="E51" s="101">
        <f>IFERROR(VLOOKUP(B51,'Country and Student Data'!B:E,4,FALSE),"")</f>
        <v>0</v>
      </c>
      <c r="G51" s="85">
        <v>2</v>
      </c>
      <c r="H51" s="66"/>
      <c r="I51" s="86"/>
      <c r="J51" s="86"/>
      <c r="K51" s="86"/>
      <c r="L51" s="86"/>
      <c r="M51" s="86"/>
      <c r="N51" s="86"/>
      <c r="O51" s="86"/>
      <c r="P51" s="86">
        <v>1</v>
      </c>
      <c r="R51" s="104">
        <f>IFERROR(
((I51*$D51*$E51*$G51*'Emission Factors'!$E$6))
+
IF(SUM($O51:$P51)=0,0,
IF('Flight Methodologies'!$D$4="A",(0.5*'Flight Methodologies'!$E$9*$E51*SUM($O51:$P51)*$G51*'Emission Factors'!$E$6),
IF('Flight Methodologies'!$D$4="B",(('Flight Methodologies'!$E$18*'Flight Methodologies'!$E$17*$E51*SUM($O51:$P51)*$G51*'Emission Factors'!$E$6)),
IF('Flight Methodologies'!$D$4="C",(0.5*'Flight Methodologies'!$E$30*$E51*SUM($O51:$P51)*$G51*'Emission Factors'!$E$6),(('Flight Methodologies'!$E$41*'Flight Methodologies'!$E$40*$E51*SUM($O51:$P51)*$G51*'Emission Factors'!$E$6)))
)))
+
IF($N51=0,0,
IF('Flight Methodologies'!$K$4="A",(0.5*'Flight Methodologies'!$K$9*$E51*$N51*$G51*'Emission Factors'!$E$6),(('Flight Methodologies'!$K$18*'Flight Methodologies'!$K$17*$E51*N51*$G51*'Emission Factors'!$E$6)))
),"")</f>
        <v>0</v>
      </c>
      <c r="S51" s="104">
        <f>IFERROR(((J51*$D51*$E51*$G51*'Emission Factors'!$E$7))
+
IF(SUM($O51:$P51)=0,0,
IF('Flight Methodologies'!$D$4="A",(0.5*'Flight Methodologies'!$E$9*$E51*SUM($O51:$P51)*$G51*'Emission Factors'!$E$7),
IF('Flight Methodologies'!$D$4="B",(('Flight Methodologies'!$E$19*'Flight Methodologies'!$E$17*$E51*SUM($O51:$P51)*$G51*'Emission Factors'!$E$7)),
IF('Flight Methodologies'!$D$4="C",(0.5*'Flight Methodologies'!$E$30*$E51*SUM($O51:$P51)*$G51*'Emission Factors'!$E$7),(('Flight Methodologies'!$E$42*'Flight Methodologies'!$E$40*$E51*SUM($O51:$P51)*$G51*'Emission Factors'!$E$7)))
)))
+
IF($N51=0,0,
IF('Flight Methodologies'!$K$4="A",(0.5*'Flight Methodologies'!$K$9*$E51*$N51*$G51*'Emission Factors'!$E$7),(('Flight Methodologies'!$K$19*'Flight Methodologies'!$K$17*$E51*N51*$G51*'Emission Factors'!$E$7)))
),"")</f>
        <v>0</v>
      </c>
      <c r="T51" s="104">
        <f>IFERROR(((K51*$D51*$E51*$G51*'Emission Factors'!$E$8))
+
IF(SUM($O51:$P51)=0,0,
IF('Flight Methodologies'!$D$4="A",0,
IF('Flight Methodologies'!$D$4="B",(('Flight Methodologies'!$E$20*'Flight Methodologies'!$E$17*$E51*SUM($O51:$P51)*$G51*'Emission Factors'!$E$8)),
IF('Flight Methodologies'!$D$4="C",0,(('Flight Methodologies'!$E$43*'Flight Methodologies'!$E$40*$E51*SUM($O51:$P51)*$G51*'Emission Factors'!$E$8)))
)))
+
IF($N51=0,0,
IF('Flight Methodologies'!$K$4="A",0,(('Flight Methodologies'!$K$20*'Flight Methodologies'!$K$17*$E51*N51*$G51*'Emission Factors'!$E$8)))
),"")</f>
        <v>0</v>
      </c>
      <c r="U51" s="104">
        <f>IFERROR(((L51*$D51*$E51*$G51*'Emission Factors'!$E$9))
+
IF(SUM($O51:$P51)=0,0,
IF('Flight Methodologies'!$D$4="A",0,
IF('Flight Methodologies'!$D$4="B",(('Flight Methodologies'!$E$21*'Flight Methodologies'!$E$17*$E51*SUM($O51:$P51)*$G51*'Emission Factors'!$E$9)),
IF('Flight Methodologies'!$D$4="C",0,(('Flight Methodologies'!$E$44*'Flight Methodologies'!$E$40*$E51*SUM($O51:$P51)*$G51*'Emission Factors'!$E$9)))
)))
+
IF($N51=0,0,
IF('Flight Methodologies'!$K$4="A",0,(('Flight Methodologies'!$K$21*'Flight Methodologies'!$K$17*$E51*N51*$G51*'Emission Factors'!$E$9)))
),"")</f>
        <v>0</v>
      </c>
      <c r="V51" s="104">
        <f>IF(SUM(I51:P51)=0,"",
IF(SUM($O51:$P51)=0,0,
IF('Flight Methodologies'!$D$4="A",0,
IF('Flight Methodologies'!$D$4="B",(('Flight Methodologies'!$E$22*'Flight Methodologies'!$E$17*$E51*SUM($O51:$P51)*$G51*'Emission Factors'!$E$10)),
IF('Flight Methodologies'!$D$4="C",0,(('Flight Methodologies'!$E$45*'Flight Methodologies'!$E$40*$E51*SUM($O51:$P51)*$G51*'Emission Factors'!$E$10)))
)))
+
IF($N51=0,0,
IF('Flight Methodologies'!$K$4="A",0,(('Flight Methodologies'!$K$22*'Flight Methodologies'!$K$17*$E51*N51*$G51*'Emission Factors'!$E$10)))
))</f>
        <v>0</v>
      </c>
      <c r="W51" s="104">
        <f>IFERROR(((M51*$D51*$E51*$G51*'Emission Factors'!$E$11))
+
IF(SUM($O51:$P51)=0,0,
IF('Flight Methodologies'!$D$4="A",0,
IF('Flight Methodologies'!$D$4="B",0,
IF('Flight Methodologies'!$D$4="C",0,0)
)))
+
IF($N51=0,0,
IF('Flight Methodologies'!$K$4="A",0,0)
),"")</f>
        <v>0</v>
      </c>
      <c r="X51" s="104">
        <f>IFERROR(IF('Flight Methodologies'!$K$4="A",((($D51-'Flight Methodologies'!$K$9)*$E51*$G51*$N51*'Emission Factors'!$E$12)),((($D51-'Flight Methodologies'!$K$17)*$E51*$G51*$N51*'Emission Factors'!$E$12))
)
+
IF(SUM($O51:$P51)=0,0,
IF('Flight Methodologies'!$D$4="A",0,
IF('Flight Methodologies'!$D$4="B",0,
IF('Flight Methodologies'!$D$4="C",('Flight Methodologies'!$E$29*$E51*SUM($O51:$P51)*$G51*'Emission Factors'!$E$12),('Flight Methodologies'!$E$39*$E51*SUM($O51:$P51)*$G51*'Emission Factors'!$E$12))
))),"")</f>
        <v>0</v>
      </c>
      <c r="Y51" s="104">
        <f>IFERROR(IF('Flight Methodologies'!$D$4="A",((($D51-'Flight Methodologies'!$E$9)*$E51*$G51*$O51*'Emission Factors'!$E$13)),
IF('Flight Methodologies'!$D$4="B",((($D51-'Flight Methodologies'!$E$17)*$E51*$G51*$O51*'Emission Factors'!$E$13)),
IF('Flight Methodologies'!$D$4="C",((($D51-SUM('Flight Methodologies'!$E$29:$E$30))*$E51*$G51*$O51*'Emission Factors'!$E$13)),((($D51-SUM('Flight Methodologies'!$E$39:$E$40))*$E51*$G51*$O51*'Emission Factors'!$E$13)))))
+
IF(SUM($O51:$P51)=0,0,
IF('Flight Methodologies'!$D$4="A",0,
IF('Flight Methodologies'!$D$4="B",0,
IF('Flight Methodologies'!$D$4="C",0,0)
)))
+
IF($N51=0,0,
IF('Flight Methodologies'!$K$4="A",0,0)
),"")</f>
        <v>0</v>
      </c>
      <c r="Z51" s="104">
        <f>IFERROR(IF('Flight Methodologies'!$D$4="A",((($D51-'Flight Methodologies'!$E$9)*$E51*$G51*$P51*'Emission Factors'!$E$14)),
IF('Flight Methodologies'!$D$4="B",((($D51-'Flight Methodologies'!$E$17)*$E51*$G51*$P51*'Emission Factors'!$E$14)),
IF('Flight Methodologies'!$D$4="C",((($D51-SUM('Flight Methodologies'!$E$29:$E$30))*$E51*$G51*$P51*'Emission Factors'!$E$14)),((($D51-SUM('Flight Methodologies'!$E$39:$E$40))*$E51*$G51*$P51*'Emission Factors'!$E$14)))))
+
IF(SUM($O51:$P51)=0,0,
IF('Flight Methodologies'!$D$4="A",0,
IF('Flight Methodologies'!$D$4="B",0,
IF('Flight Methodologies'!$D$4="C",0,0)
)))
+
IF($N51=0,0,
IF('Flight Methodologies'!$K$4="A",0,0)
),"")</f>
        <v>0</v>
      </c>
      <c r="AA51" s="169">
        <f t="shared" si="0"/>
        <v>0</v>
      </c>
      <c r="AC51" s="109">
        <f t="shared" si="1"/>
        <v>0</v>
      </c>
    </row>
    <row r="52" spans="2:29" ht="31" x14ac:dyDescent="0.35">
      <c r="B52" s="63" t="s">
        <v>48</v>
      </c>
      <c r="C52" s="63" t="str">
        <f>IFERROR(VLOOKUP(B52,'Country and Student Data'!$B$5:$E$300,2,FALSE),"")</f>
        <v>South America</v>
      </c>
      <c r="D52" s="104">
        <f>IFERROR(
VLOOKUP($B52,'Country and Student Data'!$B$5:$D$300,3,FALSE)
+
IF(OR(C52="Home",C52="UK"),0,
IF('Flight Methodologies'!$D$4="A",'Flight Methodologies'!$E$9,
IF('Flight Methodologies'!$D$4="B",'Flight Methodologies'!$E$17,
IF('Flight Methodologies'!$D$4="C",'Flight Methodologies'!$E$29+'Flight Methodologies'!$E$30,'Flight Methodologies'!$E$39+'Flight Methodologies'!$E$40)))), "")</f>
        <v>9155.35</v>
      </c>
      <c r="E52" s="101">
        <f>IFERROR(VLOOKUP(B52,'Country and Student Data'!B:E,4,FALSE),"")</f>
        <v>7</v>
      </c>
      <c r="G52" s="85">
        <v>2</v>
      </c>
      <c r="H52" s="66"/>
      <c r="I52" s="86"/>
      <c r="J52" s="86"/>
      <c r="K52" s="86"/>
      <c r="L52" s="86"/>
      <c r="M52" s="86"/>
      <c r="N52" s="86"/>
      <c r="O52" s="86"/>
      <c r="P52" s="86">
        <v>1</v>
      </c>
      <c r="R52" s="104">
        <f>IFERROR(
((I52*$D52*$E52*$G52*'Emission Factors'!$E$6))
+
IF(SUM($O52:$P52)=0,0,
IF('Flight Methodologies'!$D$4="A",(0.5*'Flight Methodologies'!$E$9*$E52*SUM($O52:$P52)*$G52*'Emission Factors'!$E$6),
IF('Flight Methodologies'!$D$4="B",(('Flight Methodologies'!$E$18*'Flight Methodologies'!$E$17*$E52*SUM($O52:$P52)*$G52*'Emission Factors'!$E$6)),
IF('Flight Methodologies'!$D$4="C",(0.5*'Flight Methodologies'!$E$30*$E52*SUM($O52:$P52)*$G52*'Emission Factors'!$E$6),(('Flight Methodologies'!$E$41*'Flight Methodologies'!$E$40*$E52*SUM($O52:$P52)*$G52*'Emission Factors'!$E$6)))
)))
+
IF($N52=0,0,
IF('Flight Methodologies'!$K$4="A",(0.5*'Flight Methodologies'!$K$9*$E52*$N52*$G52*'Emission Factors'!$E$6),(('Flight Methodologies'!$K$18*'Flight Methodologies'!$K$17*$E52*N52*$G52*'Emission Factors'!$E$6)))
),"")</f>
        <v>6.298992000000001</v>
      </c>
      <c r="S52" s="104">
        <f>IFERROR(((J52*$D52*$E52*$G52*'Emission Factors'!$E$7))
+
IF(SUM($O52:$P52)=0,0,
IF('Flight Methodologies'!$D$4="A",(0.5*'Flight Methodologies'!$E$9*$E52*SUM($O52:$P52)*$G52*'Emission Factors'!$E$7),
IF('Flight Methodologies'!$D$4="B",(('Flight Methodologies'!$E$19*'Flight Methodologies'!$E$17*$E52*SUM($O52:$P52)*$G52*'Emission Factors'!$E$7)),
IF('Flight Methodologies'!$D$4="C",(0.5*'Flight Methodologies'!$E$30*$E52*SUM($O52:$P52)*$G52*'Emission Factors'!$E$7),(('Flight Methodologies'!$E$42*'Flight Methodologies'!$E$40*$E52*SUM($O52:$P52)*$G52*'Emission Factors'!$E$7)))
)))
+
IF($N52=0,0,
IF('Flight Methodologies'!$K$4="A",(0.5*'Flight Methodologies'!$K$9*$E52*$N52*$G52*'Emission Factors'!$E$7),(('Flight Methodologies'!$K$19*'Flight Methodologies'!$K$17*$E52*N52*$G52*'Emission Factors'!$E$7)))
),"")</f>
        <v>0</v>
      </c>
      <c r="T52" s="104">
        <f>IFERROR(((K52*$D52*$E52*$G52*'Emission Factors'!$E$8))
+
IF(SUM($O52:$P52)=0,0,
IF('Flight Methodologies'!$D$4="A",0,
IF('Flight Methodologies'!$D$4="B",(('Flight Methodologies'!$E$20*'Flight Methodologies'!$E$17*$E52*SUM($O52:$P52)*$G52*'Emission Factors'!$E$8)),
IF('Flight Methodologies'!$D$4="C",0,(('Flight Methodologies'!$E$43*'Flight Methodologies'!$E$40*$E52*SUM($O52:$P52)*$G52*'Emission Factors'!$E$8)))
)))
+
IF($N52=0,0,
IF('Flight Methodologies'!$K$4="A",0,(('Flight Methodologies'!$K$20*'Flight Methodologies'!$K$17*$E52*N52*$G52*'Emission Factors'!$E$8)))
),"")</f>
        <v>0</v>
      </c>
      <c r="U52" s="104">
        <f>IFERROR(((L52*$D52*$E52*$G52*'Emission Factors'!$E$9))
+
IF(SUM($O52:$P52)=0,0,
IF('Flight Methodologies'!$D$4="A",0,
IF('Flight Methodologies'!$D$4="B",(('Flight Methodologies'!$E$21*'Flight Methodologies'!$E$17*$E52*SUM($O52:$P52)*$G52*'Emission Factors'!$E$9)),
IF('Flight Methodologies'!$D$4="C",0,(('Flight Methodologies'!$E$44*'Flight Methodologies'!$E$40*$E52*SUM($O52:$P52)*$G52*'Emission Factors'!$E$9)))
)))
+
IF($N52=0,0,
IF('Flight Methodologies'!$K$4="A",0,(('Flight Methodologies'!$K$21*'Flight Methodologies'!$K$17*$E52*N52*$G52*'Emission Factors'!$E$9)))
),"")</f>
        <v>3.8612849170469805</v>
      </c>
      <c r="V52" s="104">
        <f>IF(SUM(I52:P52)=0,"",
IF(SUM($O52:$P52)=0,0,
IF('Flight Methodologies'!$D$4="A",0,
IF('Flight Methodologies'!$D$4="B",(('Flight Methodologies'!$E$22*'Flight Methodologies'!$E$17*$E52*SUM($O52:$P52)*$G52*'Emission Factors'!$E$10)),
IF('Flight Methodologies'!$D$4="C",0,(('Flight Methodologies'!$E$45*'Flight Methodologies'!$E$40*$E52*SUM($O52:$P52)*$G52*'Emission Factors'!$E$10)))
)))
+
IF($N52=0,0,
IF('Flight Methodologies'!$K$4="A",0,(('Flight Methodologies'!$K$22*'Flight Methodologies'!$K$17*$E52*N52*$G52*'Emission Factors'!$E$10)))
))</f>
        <v>5.6176442004660396</v>
      </c>
      <c r="W52" s="104">
        <f>IFERROR(((M52*$D52*$E52*$G52*'Emission Factors'!$E$11))
+
IF(SUM($O52:$P52)=0,0,
IF('Flight Methodologies'!$D$4="A",0,
IF('Flight Methodologies'!$D$4="B",0,
IF('Flight Methodologies'!$D$4="C",0,0)
)))
+
IF($N52=0,0,
IF('Flight Methodologies'!$K$4="A",0,0)
),"")</f>
        <v>0</v>
      </c>
      <c r="X52" s="104">
        <f>IFERROR(IF('Flight Methodologies'!$K$4="A",((($D52-'Flight Methodologies'!$K$9)*$E52*$G52*$N52*'Emission Factors'!$E$12)),((($D52-'Flight Methodologies'!$K$17)*$E52*$G52*$N52*'Emission Factors'!$E$12))
)
+
IF(SUM($O52:$P52)=0,0,
IF('Flight Methodologies'!$D$4="A",0,
IF('Flight Methodologies'!$D$4="B",0,
IF('Flight Methodologies'!$D$4="C",('Flight Methodologies'!$E$29*$E52*SUM($O52:$P52)*$G52*'Emission Factors'!$E$12),('Flight Methodologies'!$E$39*$E52*SUM($O52:$P52)*$G52*'Emission Factors'!$E$12))
))),"")</f>
        <v>2470.8232164000001</v>
      </c>
      <c r="Y52" s="104">
        <f>IFERROR(IF('Flight Methodologies'!$D$4="A",((($D52-'Flight Methodologies'!$E$9)*$E52*$G52*$O52*'Emission Factors'!$E$13)),
IF('Flight Methodologies'!$D$4="B",((($D52-'Flight Methodologies'!$E$17)*$E52*$G52*$O52*'Emission Factors'!$E$13)),
IF('Flight Methodologies'!$D$4="C",((($D52-SUM('Flight Methodologies'!$E$29:$E$30))*$E52*$G52*$O52*'Emission Factors'!$E$13)),((($D52-SUM('Flight Methodologies'!$E$39:$E$40))*$E52*$G52*$O52*'Emission Factors'!$E$13)))))
+
IF(SUM($O52:$P52)=0,0,
IF('Flight Methodologies'!$D$4="A",0,
IF('Flight Methodologies'!$D$4="B",0,
IF('Flight Methodologies'!$D$4="C",0,0)
)))
+
IF($N52=0,0,
IF('Flight Methodologies'!$K$4="A",0,0)
),"")</f>
        <v>0</v>
      </c>
      <c r="Z52" s="104">
        <f>IFERROR(IF('Flight Methodologies'!$D$4="A",((($D52-'Flight Methodologies'!$E$9)*$E52*$G52*$P52*'Emission Factors'!$E$14)),
IF('Flight Methodologies'!$D$4="B",((($D52-'Flight Methodologies'!$E$17)*$E52*$G52*$P52*'Emission Factors'!$E$14)),
IF('Flight Methodologies'!$D$4="C",((($D52-SUM('Flight Methodologies'!$E$29:$E$30))*$E52*$G52*$P52*'Emission Factors'!$E$14)),((($D52-SUM('Flight Methodologies'!$E$39:$E$40))*$E52*$G52*$P52*'Emission Factors'!$E$14)))))
+
IF(SUM($O52:$P52)=0,0,
IF('Flight Methodologies'!$D$4="A",0,
IF('Flight Methodologies'!$D$4="B",0,
IF('Flight Methodologies'!$D$4="C",0,0)
)))
+
IF($N52=0,0,
IF('Flight Methodologies'!$K$4="A",0,0)
),"")</f>
        <v>23812.473661200005</v>
      </c>
      <c r="AA52" s="169">
        <f t="shared" si="0"/>
        <v>26299.07479871752</v>
      </c>
      <c r="AC52" s="109">
        <f t="shared" si="1"/>
        <v>26.29907479871752</v>
      </c>
    </row>
    <row r="53" spans="2:29" x14ac:dyDescent="0.35">
      <c r="B53" s="63" t="s">
        <v>49</v>
      </c>
      <c r="C53" s="63" t="str">
        <f>IFERROR(VLOOKUP(B53,'Country and Student Data'!$B$5:$E$300,2,FALSE),"")</f>
        <v>Africa</v>
      </c>
      <c r="D53" s="104">
        <f>IFERROR(
VLOOKUP($B53,'Country and Student Data'!$B$5:$D$300,3,FALSE)
+
IF(OR(C53="Home",C53="UK"),0,
IF('Flight Methodologies'!$D$4="A",'Flight Methodologies'!$E$9,
IF('Flight Methodologies'!$D$4="B",'Flight Methodologies'!$E$17,
IF('Flight Methodologies'!$D$4="C",'Flight Methodologies'!$E$29+'Flight Methodologies'!$E$30,'Flight Methodologies'!$E$39+'Flight Methodologies'!$E$40)))), "")</f>
        <v>8826.64</v>
      </c>
      <c r="E53" s="101">
        <f>IFERROR(VLOOKUP(B53,'Country and Student Data'!B:E,4,FALSE),"")</f>
        <v>0</v>
      </c>
      <c r="G53" s="85">
        <v>2</v>
      </c>
      <c r="H53" s="66"/>
      <c r="I53" s="86"/>
      <c r="J53" s="86"/>
      <c r="K53" s="86"/>
      <c r="L53" s="86"/>
      <c r="M53" s="86"/>
      <c r="N53" s="86"/>
      <c r="O53" s="86"/>
      <c r="P53" s="86">
        <v>1</v>
      </c>
      <c r="R53" s="104">
        <f>IFERROR(
((I53*$D53*$E53*$G53*'Emission Factors'!$E$6))
+
IF(SUM($O53:$P53)=0,0,
IF('Flight Methodologies'!$D$4="A",(0.5*'Flight Methodologies'!$E$9*$E53*SUM($O53:$P53)*$G53*'Emission Factors'!$E$6),
IF('Flight Methodologies'!$D$4="B",(('Flight Methodologies'!$E$18*'Flight Methodologies'!$E$17*$E53*SUM($O53:$P53)*$G53*'Emission Factors'!$E$6)),
IF('Flight Methodologies'!$D$4="C",(0.5*'Flight Methodologies'!$E$30*$E53*SUM($O53:$P53)*$G53*'Emission Factors'!$E$6),(('Flight Methodologies'!$E$41*'Flight Methodologies'!$E$40*$E53*SUM($O53:$P53)*$G53*'Emission Factors'!$E$6)))
)))
+
IF($N53=0,0,
IF('Flight Methodologies'!$K$4="A",(0.5*'Flight Methodologies'!$K$9*$E53*$N53*$G53*'Emission Factors'!$E$6),(('Flight Methodologies'!$K$18*'Flight Methodologies'!$K$17*$E53*N53*$G53*'Emission Factors'!$E$6)))
),"")</f>
        <v>0</v>
      </c>
      <c r="S53" s="104">
        <f>IFERROR(((J53*$D53*$E53*$G53*'Emission Factors'!$E$7))
+
IF(SUM($O53:$P53)=0,0,
IF('Flight Methodologies'!$D$4="A",(0.5*'Flight Methodologies'!$E$9*$E53*SUM($O53:$P53)*$G53*'Emission Factors'!$E$7),
IF('Flight Methodologies'!$D$4="B",(('Flight Methodologies'!$E$19*'Flight Methodologies'!$E$17*$E53*SUM($O53:$P53)*$G53*'Emission Factors'!$E$7)),
IF('Flight Methodologies'!$D$4="C",(0.5*'Flight Methodologies'!$E$30*$E53*SUM($O53:$P53)*$G53*'Emission Factors'!$E$7),(('Flight Methodologies'!$E$42*'Flight Methodologies'!$E$40*$E53*SUM($O53:$P53)*$G53*'Emission Factors'!$E$7)))
)))
+
IF($N53=0,0,
IF('Flight Methodologies'!$K$4="A",(0.5*'Flight Methodologies'!$K$9*$E53*$N53*$G53*'Emission Factors'!$E$7),(('Flight Methodologies'!$K$19*'Flight Methodologies'!$K$17*$E53*N53*$G53*'Emission Factors'!$E$7)))
),"")</f>
        <v>0</v>
      </c>
      <c r="T53" s="104">
        <f>IFERROR(((K53*$D53*$E53*$G53*'Emission Factors'!$E$8))
+
IF(SUM($O53:$P53)=0,0,
IF('Flight Methodologies'!$D$4="A",0,
IF('Flight Methodologies'!$D$4="B",(('Flight Methodologies'!$E$20*'Flight Methodologies'!$E$17*$E53*SUM($O53:$P53)*$G53*'Emission Factors'!$E$8)),
IF('Flight Methodologies'!$D$4="C",0,(('Flight Methodologies'!$E$43*'Flight Methodologies'!$E$40*$E53*SUM($O53:$P53)*$G53*'Emission Factors'!$E$8)))
)))
+
IF($N53=0,0,
IF('Flight Methodologies'!$K$4="A",0,(('Flight Methodologies'!$K$20*'Flight Methodologies'!$K$17*$E53*N53*$G53*'Emission Factors'!$E$8)))
),"")</f>
        <v>0</v>
      </c>
      <c r="U53" s="104">
        <f>IFERROR(((L53*$D53*$E53*$G53*'Emission Factors'!$E$9))
+
IF(SUM($O53:$P53)=0,0,
IF('Flight Methodologies'!$D$4="A",0,
IF('Flight Methodologies'!$D$4="B",(('Flight Methodologies'!$E$21*'Flight Methodologies'!$E$17*$E53*SUM($O53:$P53)*$G53*'Emission Factors'!$E$9)),
IF('Flight Methodologies'!$D$4="C",0,(('Flight Methodologies'!$E$44*'Flight Methodologies'!$E$40*$E53*SUM($O53:$P53)*$G53*'Emission Factors'!$E$9)))
)))
+
IF($N53=0,0,
IF('Flight Methodologies'!$K$4="A",0,(('Flight Methodologies'!$K$21*'Flight Methodologies'!$K$17*$E53*N53*$G53*'Emission Factors'!$E$9)))
),"")</f>
        <v>0</v>
      </c>
      <c r="V53" s="104">
        <f>IF(SUM(I53:P53)=0,"",
IF(SUM($O53:$P53)=0,0,
IF('Flight Methodologies'!$D$4="A",0,
IF('Flight Methodologies'!$D$4="B",(('Flight Methodologies'!$E$22*'Flight Methodologies'!$E$17*$E53*SUM($O53:$P53)*$G53*'Emission Factors'!$E$10)),
IF('Flight Methodologies'!$D$4="C",0,(('Flight Methodologies'!$E$45*'Flight Methodologies'!$E$40*$E53*SUM($O53:$P53)*$G53*'Emission Factors'!$E$10)))
)))
+
IF($N53=0,0,
IF('Flight Methodologies'!$K$4="A",0,(('Flight Methodologies'!$K$22*'Flight Methodologies'!$K$17*$E53*N53*$G53*'Emission Factors'!$E$10)))
))</f>
        <v>0</v>
      </c>
      <c r="W53" s="104">
        <f>IFERROR(((M53*$D53*$E53*$G53*'Emission Factors'!$E$11))
+
IF(SUM($O53:$P53)=0,0,
IF('Flight Methodologies'!$D$4="A",0,
IF('Flight Methodologies'!$D$4="B",0,
IF('Flight Methodologies'!$D$4="C",0,0)
)))
+
IF($N53=0,0,
IF('Flight Methodologies'!$K$4="A",0,0)
),"")</f>
        <v>0</v>
      </c>
      <c r="X53" s="104">
        <f>IFERROR(IF('Flight Methodologies'!$K$4="A",((($D53-'Flight Methodologies'!$K$9)*$E53*$G53*$N53*'Emission Factors'!$E$12)),((($D53-'Flight Methodologies'!$K$17)*$E53*$G53*$N53*'Emission Factors'!$E$12))
)
+
IF(SUM($O53:$P53)=0,0,
IF('Flight Methodologies'!$D$4="A",0,
IF('Flight Methodologies'!$D$4="B",0,
IF('Flight Methodologies'!$D$4="C",('Flight Methodologies'!$E$29*$E53*SUM($O53:$P53)*$G53*'Emission Factors'!$E$12),('Flight Methodologies'!$E$39*$E53*SUM($O53:$P53)*$G53*'Emission Factors'!$E$12))
))),"")</f>
        <v>0</v>
      </c>
      <c r="Y53" s="104">
        <f>IFERROR(IF('Flight Methodologies'!$D$4="A",((($D53-'Flight Methodologies'!$E$9)*$E53*$G53*$O53*'Emission Factors'!$E$13)),
IF('Flight Methodologies'!$D$4="B",((($D53-'Flight Methodologies'!$E$17)*$E53*$G53*$O53*'Emission Factors'!$E$13)),
IF('Flight Methodologies'!$D$4="C",((($D53-SUM('Flight Methodologies'!$E$29:$E$30))*$E53*$G53*$O53*'Emission Factors'!$E$13)),((($D53-SUM('Flight Methodologies'!$E$39:$E$40))*$E53*$G53*$O53*'Emission Factors'!$E$13)))))
+
IF(SUM($O53:$P53)=0,0,
IF('Flight Methodologies'!$D$4="A",0,
IF('Flight Methodologies'!$D$4="B",0,
IF('Flight Methodologies'!$D$4="C",0,0)
)))
+
IF($N53=0,0,
IF('Flight Methodologies'!$K$4="A",0,0)
),"")</f>
        <v>0</v>
      </c>
      <c r="Z53" s="104">
        <f>IFERROR(IF('Flight Methodologies'!$D$4="A",((($D53-'Flight Methodologies'!$E$9)*$E53*$G53*$P53*'Emission Factors'!$E$14)),
IF('Flight Methodologies'!$D$4="B",((($D53-'Flight Methodologies'!$E$17)*$E53*$G53*$P53*'Emission Factors'!$E$14)),
IF('Flight Methodologies'!$D$4="C",((($D53-SUM('Flight Methodologies'!$E$29:$E$30))*$E53*$G53*$P53*'Emission Factors'!$E$14)),((($D53-SUM('Flight Methodologies'!$E$39:$E$40))*$E53*$G53*$P53*'Emission Factors'!$E$14)))))
+
IF(SUM($O53:$P53)=0,0,
IF('Flight Methodologies'!$D$4="A",0,
IF('Flight Methodologies'!$D$4="B",0,
IF('Flight Methodologies'!$D$4="C",0,0)
)))
+
IF($N53=0,0,
IF('Flight Methodologies'!$K$4="A",0,0)
),"")</f>
        <v>0</v>
      </c>
      <c r="AA53" s="169">
        <f t="shared" si="0"/>
        <v>0</v>
      </c>
      <c r="AC53" s="109">
        <f t="shared" si="1"/>
        <v>0</v>
      </c>
    </row>
    <row r="54" spans="2:29" x14ac:dyDescent="0.35">
      <c r="B54" s="216" t="s">
        <v>316</v>
      </c>
      <c r="C54" s="63" t="str">
        <f>IFERROR(VLOOKUP(B54,'Country and Student Data'!$B$5:$E$300,2,FALSE),"")</f>
        <v>Africa</v>
      </c>
      <c r="D54" s="104">
        <f>IFERROR(
VLOOKUP($B54,'Country and Student Data'!$B$5:$D$300,3,FALSE)
+
IF(OR(C54="Home",C54="UK"),0,
IF('Flight Methodologies'!$D$4="A",'Flight Methodologies'!$E$9,
IF('Flight Methodologies'!$D$4="B",'Flight Methodologies'!$E$17,
IF('Flight Methodologies'!$D$4="C",'Flight Methodologies'!$E$29+'Flight Methodologies'!$E$30,'Flight Methodologies'!$E$39+'Flight Methodologies'!$E$40)))), "")</f>
        <v>6944.57</v>
      </c>
      <c r="E54" s="101">
        <f>IFERROR(VLOOKUP(B54,'Country and Student Data'!B:E,4,FALSE),"")</f>
        <v>1</v>
      </c>
      <c r="G54" s="85">
        <v>2</v>
      </c>
      <c r="H54" s="66"/>
      <c r="I54" s="86"/>
      <c r="J54" s="86"/>
      <c r="K54" s="86"/>
      <c r="L54" s="86"/>
      <c r="M54" s="86"/>
      <c r="N54" s="86"/>
      <c r="O54" s="86"/>
      <c r="P54" s="86">
        <v>1</v>
      </c>
      <c r="R54" s="104">
        <f>IFERROR(
((I54*$D54*$E54*$G54*'Emission Factors'!$E$6))
+
IF(SUM($O54:$P54)=0,0,
IF('Flight Methodologies'!$D$4="A",(0.5*'Flight Methodologies'!$E$9*$E54*SUM($O54:$P54)*$G54*'Emission Factors'!$E$6),
IF('Flight Methodologies'!$D$4="B",(('Flight Methodologies'!$E$18*'Flight Methodologies'!$E$17*$E54*SUM($O54:$P54)*$G54*'Emission Factors'!$E$6)),
IF('Flight Methodologies'!$D$4="C",(0.5*'Flight Methodologies'!$E$30*$E54*SUM($O54:$P54)*$G54*'Emission Factors'!$E$6),(('Flight Methodologies'!$E$41*'Flight Methodologies'!$E$40*$E54*SUM($O54:$P54)*$G54*'Emission Factors'!$E$6)))
)))
+
IF($N54=0,0,
IF('Flight Methodologies'!$K$4="A",(0.5*'Flight Methodologies'!$K$9*$E54*$N54*$G54*'Emission Factors'!$E$6),(('Flight Methodologies'!$K$18*'Flight Methodologies'!$K$17*$E54*N54*$G54*'Emission Factors'!$E$6)))
),"")</f>
        <v>0.8998560000000001</v>
      </c>
      <c r="S54" s="104">
        <f>IFERROR(((J54*$D54*$E54*$G54*'Emission Factors'!$E$7))
+
IF(SUM($O54:$P54)=0,0,
IF('Flight Methodologies'!$D$4="A",(0.5*'Flight Methodologies'!$E$9*$E54*SUM($O54:$P54)*$G54*'Emission Factors'!$E$7),
IF('Flight Methodologies'!$D$4="B",(('Flight Methodologies'!$E$19*'Flight Methodologies'!$E$17*$E54*SUM($O54:$P54)*$G54*'Emission Factors'!$E$7)),
IF('Flight Methodologies'!$D$4="C",(0.5*'Flight Methodologies'!$E$30*$E54*SUM($O54:$P54)*$G54*'Emission Factors'!$E$7),(('Flight Methodologies'!$E$42*'Flight Methodologies'!$E$40*$E54*SUM($O54:$P54)*$G54*'Emission Factors'!$E$7)))
)))
+
IF($N54=0,0,
IF('Flight Methodologies'!$K$4="A",(0.5*'Flight Methodologies'!$K$9*$E54*$N54*$G54*'Emission Factors'!$E$7),(('Flight Methodologies'!$K$19*'Flight Methodologies'!$K$17*$E54*N54*$G54*'Emission Factors'!$E$7)))
),"")</f>
        <v>0</v>
      </c>
      <c r="T54" s="104">
        <f>IFERROR(((K54*$D54*$E54*$G54*'Emission Factors'!$E$8))
+
IF(SUM($O54:$P54)=0,0,
IF('Flight Methodologies'!$D$4="A",0,
IF('Flight Methodologies'!$D$4="B",(('Flight Methodologies'!$E$20*'Flight Methodologies'!$E$17*$E54*SUM($O54:$P54)*$G54*'Emission Factors'!$E$8)),
IF('Flight Methodologies'!$D$4="C",0,(('Flight Methodologies'!$E$43*'Flight Methodologies'!$E$40*$E54*SUM($O54:$P54)*$G54*'Emission Factors'!$E$8)))
)))
+
IF($N54=0,0,
IF('Flight Methodologies'!$K$4="A",0,(('Flight Methodologies'!$K$20*'Flight Methodologies'!$K$17*$E54*N54*$G54*'Emission Factors'!$E$8)))
),"")</f>
        <v>0</v>
      </c>
      <c r="U54" s="104">
        <f>IFERROR(((L54*$D54*$E54*$G54*'Emission Factors'!$E$9))
+
IF(SUM($O54:$P54)=0,0,
IF('Flight Methodologies'!$D$4="A",0,
IF('Flight Methodologies'!$D$4="B",(('Flight Methodologies'!$E$21*'Flight Methodologies'!$E$17*$E54*SUM($O54:$P54)*$G54*'Emission Factors'!$E$9)),
IF('Flight Methodologies'!$D$4="C",0,(('Flight Methodologies'!$E$44*'Flight Methodologies'!$E$40*$E54*SUM($O54:$P54)*$G54*'Emission Factors'!$E$9)))
)))
+
IF($N54=0,0,
IF('Flight Methodologies'!$K$4="A",0,(('Flight Methodologies'!$K$21*'Flight Methodologies'!$K$17*$E54*N54*$G54*'Emission Factors'!$E$9)))
),"")</f>
        <v>0.55161213100671147</v>
      </c>
      <c r="V54" s="104">
        <f>IF(SUM(I54:P54)=0,"",
IF(SUM($O54:$P54)=0,0,
IF('Flight Methodologies'!$D$4="A",0,
IF('Flight Methodologies'!$D$4="B",(('Flight Methodologies'!$E$22*'Flight Methodologies'!$E$17*$E54*SUM($O54:$P54)*$G54*'Emission Factors'!$E$10)),
IF('Flight Methodologies'!$D$4="C",0,(('Flight Methodologies'!$E$45*'Flight Methodologies'!$E$40*$E54*SUM($O54:$P54)*$G54*'Emission Factors'!$E$10)))
)))
+
IF($N54=0,0,
IF('Flight Methodologies'!$K$4="A",0,(('Flight Methodologies'!$K$22*'Flight Methodologies'!$K$17*$E54*N54*$G54*'Emission Factors'!$E$10)))
))</f>
        <v>0.80252060006657711</v>
      </c>
      <c r="W54" s="104">
        <f>IFERROR(((M54*$D54*$E54*$G54*'Emission Factors'!$E$11))
+
IF(SUM($O54:$P54)=0,0,
IF('Flight Methodologies'!$D$4="A",0,
IF('Flight Methodologies'!$D$4="B",0,
IF('Flight Methodologies'!$D$4="C",0,0)
)))
+
IF($N54=0,0,
IF('Flight Methodologies'!$K$4="A",0,0)
),"")</f>
        <v>0</v>
      </c>
      <c r="X54" s="104">
        <f>IFERROR(IF('Flight Methodologies'!$K$4="A",((($D54-'Flight Methodologies'!$K$9)*$E54*$G54*$N54*'Emission Factors'!$E$12)),((($D54-'Flight Methodologies'!$K$17)*$E54*$G54*$N54*'Emission Factors'!$E$12))
)
+
IF(SUM($O54:$P54)=0,0,
IF('Flight Methodologies'!$D$4="A",0,
IF('Flight Methodologies'!$D$4="B",0,
IF('Flight Methodologies'!$D$4="C",('Flight Methodologies'!$E$29*$E54*SUM($O54:$P54)*$G54*'Emission Factors'!$E$12),('Flight Methodologies'!$E$39*$E54*SUM($O54:$P54)*$G54*'Emission Factors'!$E$12))
))),"")</f>
        <v>352.97474519999997</v>
      </c>
      <c r="Y54" s="104">
        <f>IFERROR(IF('Flight Methodologies'!$D$4="A",((($D54-'Flight Methodologies'!$E$9)*$E54*$G54*$O54*'Emission Factors'!$E$13)),
IF('Flight Methodologies'!$D$4="B",((($D54-'Flight Methodologies'!$E$17)*$E54*$G54*$O54*'Emission Factors'!$E$13)),
IF('Flight Methodologies'!$D$4="C",((($D54-SUM('Flight Methodologies'!$E$29:$E$30))*$E54*$G54*$O54*'Emission Factors'!$E$13)),((($D54-SUM('Flight Methodologies'!$E$39:$E$40))*$E54*$G54*$O54*'Emission Factors'!$E$13)))))
+
IF(SUM($O54:$P54)=0,0,
IF('Flight Methodologies'!$D$4="A",0,
IF('Flight Methodologies'!$D$4="B",0,
IF('Flight Methodologies'!$D$4="C",0,0)
)))
+
IF($N54=0,0,
IF('Flight Methodologies'!$K$4="A",0,0)
),"")</f>
        <v>0</v>
      </c>
      <c r="Z54" s="104">
        <f>IFERROR(IF('Flight Methodologies'!$D$4="A",((($D54-'Flight Methodologies'!$E$9)*$E54*$G54*$P54*'Emission Factors'!$E$14)),
IF('Flight Methodologies'!$D$4="B",((($D54-'Flight Methodologies'!$E$17)*$E54*$G54*$P54*'Emission Factors'!$E$14)),
IF('Flight Methodologies'!$D$4="C",((($D54-SUM('Flight Methodologies'!$E$29:$E$30))*$E54*$G54*$P54*'Emission Factors'!$E$14)),((($D54-SUM('Flight Methodologies'!$E$39:$E$40))*$E54*$G54*$P54*'Emission Factors'!$E$14)))))
+
IF(SUM($O54:$P54)=0,0,
IF('Flight Methodologies'!$D$4="A",0,
IF('Flight Methodologies'!$D$4="B",0,
IF('Flight Methodologies'!$D$4="C",0,0)
)))
+
IF($N54=0,0,
IF('Flight Methodologies'!$K$4="A",0,0)
),"")</f>
        <v>2516.9835800000001</v>
      </c>
      <c r="AA54" s="169">
        <f t="shared" si="0"/>
        <v>2872.2123139310734</v>
      </c>
      <c r="AC54" s="109">
        <f t="shared" si="1"/>
        <v>2.8722123139310733</v>
      </c>
    </row>
    <row r="55" spans="2:29" x14ac:dyDescent="0.35">
      <c r="B55" s="63" t="s">
        <v>422</v>
      </c>
      <c r="C55" s="63" t="str">
        <f>IFERROR(VLOOKUP(B55,'Country and Student Data'!$B$5:$E$300,2,FALSE),"")</f>
        <v>Africa</v>
      </c>
      <c r="D55" s="104">
        <f>IFERROR(
VLOOKUP($B55,'Country and Student Data'!$B$5:$D$300,3,FALSE)
+
IF(OR(C55="Home",C55="UK"),0,
IF('Flight Methodologies'!$D$4="A",'Flight Methodologies'!$E$9,
IF('Flight Methodologies'!$D$4="B",'Flight Methodologies'!$E$17,
IF('Flight Methodologies'!$D$4="C",'Flight Methodologies'!$E$29+'Flight Methodologies'!$E$30,'Flight Methodologies'!$E$39+'Flight Methodologies'!$E$40)))), "")</f>
        <v>6944.57</v>
      </c>
      <c r="E55" s="101">
        <f>IFERROR(VLOOKUP(B55,'Country and Student Data'!B:E,4,FALSE),"")</f>
        <v>1</v>
      </c>
      <c r="G55" s="85">
        <v>2</v>
      </c>
      <c r="H55" s="66"/>
      <c r="I55" s="86"/>
      <c r="J55" s="86"/>
      <c r="K55" s="86"/>
      <c r="L55" s="86"/>
      <c r="M55" s="86"/>
      <c r="N55" s="86"/>
      <c r="O55" s="86"/>
      <c r="P55" s="86">
        <v>1</v>
      </c>
      <c r="R55" s="104">
        <f>IFERROR(
((I55*$D55*$E55*$G55*'Emission Factors'!$E$6))
+
IF(SUM($O55:$P55)=0,0,
IF('Flight Methodologies'!$D$4="A",(0.5*'Flight Methodologies'!$E$9*$E55*SUM($O55:$P55)*$G55*'Emission Factors'!$E$6),
IF('Flight Methodologies'!$D$4="B",(('Flight Methodologies'!$E$18*'Flight Methodologies'!$E$17*$E55*SUM($O55:$P55)*$G55*'Emission Factors'!$E$6)),
IF('Flight Methodologies'!$D$4="C",(0.5*'Flight Methodologies'!$E$30*$E55*SUM($O55:$P55)*$G55*'Emission Factors'!$E$6),(('Flight Methodologies'!$E$41*'Flight Methodologies'!$E$40*$E55*SUM($O55:$P55)*$G55*'Emission Factors'!$E$6)))
)))
+
IF($N55=0,0,
IF('Flight Methodologies'!$K$4="A",(0.5*'Flight Methodologies'!$K$9*$E55*$N55*$G55*'Emission Factors'!$E$6),(('Flight Methodologies'!$K$18*'Flight Methodologies'!$K$17*$E55*N55*$G55*'Emission Factors'!$E$6)))
),"")</f>
        <v>0.8998560000000001</v>
      </c>
      <c r="S55" s="104">
        <f>IFERROR(((J55*$D55*$E55*$G55*'Emission Factors'!$E$7))
+
IF(SUM($O55:$P55)=0,0,
IF('Flight Methodologies'!$D$4="A",(0.5*'Flight Methodologies'!$E$9*$E55*SUM($O55:$P55)*$G55*'Emission Factors'!$E$7),
IF('Flight Methodologies'!$D$4="B",(('Flight Methodologies'!$E$19*'Flight Methodologies'!$E$17*$E55*SUM($O55:$P55)*$G55*'Emission Factors'!$E$7)),
IF('Flight Methodologies'!$D$4="C",(0.5*'Flight Methodologies'!$E$30*$E55*SUM($O55:$P55)*$G55*'Emission Factors'!$E$7),(('Flight Methodologies'!$E$42*'Flight Methodologies'!$E$40*$E55*SUM($O55:$P55)*$G55*'Emission Factors'!$E$7)))
)))
+
IF($N55=0,0,
IF('Flight Methodologies'!$K$4="A",(0.5*'Flight Methodologies'!$K$9*$E55*$N55*$G55*'Emission Factors'!$E$7),(('Flight Methodologies'!$K$19*'Flight Methodologies'!$K$17*$E55*N55*$G55*'Emission Factors'!$E$7)))
),"")</f>
        <v>0</v>
      </c>
      <c r="T55" s="104">
        <f>IFERROR(((K55*$D55*$E55*$G55*'Emission Factors'!$E$8))
+
IF(SUM($O55:$P55)=0,0,
IF('Flight Methodologies'!$D$4="A",0,
IF('Flight Methodologies'!$D$4="B",(('Flight Methodologies'!$E$20*'Flight Methodologies'!$E$17*$E55*SUM($O55:$P55)*$G55*'Emission Factors'!$E$8)),
IF('Flight Methodologies'!$D$4="C",0,(('Flight Methodologies'!$E$43*'Flight Methodologies'!$E$40*$E55*SUM($O55:$P55)*$G55*'Emission Factors'!$E$8)))
)))
+
IF($N55=0,0,
IF('Flight Methodologies'!$K$4="A",0,(('Flight Methodologies'!$K$20*'Flight Methodologies'!$K$17*$E55*N55*$G55*'Emission Factors'!$E$8)))
),"")</f>
        <v>0</v>
      </c>
      <c r="U55" s="104">
        <f>IFERROR(((L55*$D55*$E55*$G55*'Emission Factors'!$E$9))
+
IF(SUM($O55:$P55)=0,0,
IF('Flight Methodologies'!$D$4="A",0,
IF('Flight Methodologies'!$D$4="B",(('Flight Methodologies'!$E$21*'Flight Methodologies'!$E$17*$E55*SUM($O55:$P55)*$G55*'Emission Factors'!$E$9)),
IF('Flight Methodologies'!$D$4="C",0,(('Flight Methodologies'!$E$44*'Flight Methodologies'!$E$40*$E55*SUM($O55:$P55)*$G55*'Emission Factors'!$E$9)))
)))
+
IF($N55=0,0,
IF('Flight Methodologies'!$K$4="A",0,(('Flight Methodologies'!$K$21*'Flight Methodologies'!$K$17*$E55*N55*$G55*'Emission Factors'!$E$9)))
),"")</f>
        <v>0.55161213100671147</v>
      </c>
      <c r="V55" s="104">
        <f>IF(SUM(I55:P55)=0,"",
IF(SUM($O55:$P55)=0,0,
IF('Flight Methodologies'!$D$4="A",0,
IF('Flight Methodologies'!$D$4="B",(('Flight Methodologies'!$E$22*'Flight Methodologies'!$E$17*$E55*SUM($O55:$P55)*$G55*'Emission Factors'!$E$10)),
IF('Flight Methodologies'!$D$4="C",0,(('Flight Methodologies'!$E$45*'Flight Methodologies'!$E$40*$E55*SUM($O55:$P55)*$G55*'Emission Factors'!$E$10)))
)))
+
IF($N55=0,0,
IF('Flight Methodologies'!$K$4="A",0,(('Flight Methodologies'!$K$22*'Flight Methodologies'!$K$17*$E55*N55*$G55*'Emission Factors'!$E$10)))
))</f>
        <v>0.80252060006657711</v>
      </c>
      <c r="W55" s="104">
        <f>IFERROR(((M55*$D55*$E55*$G55*'Emission Factors'!$E$11))
+
IF(SUM($O55:$P55)=0,0,
IF('Flight Methodologies'!$D$4="A",0,
IF('Flight Methodologies'!$D$4="B",0,
IF('Flight Methodologies'!$D$4="C",0,0)
)))
+
IF($N55=0,0,
IF('Flight Methodologies'!$K$4="A",0,0)
),"")</f>
        <v>0</v>
      </c>
      <c r="X55" s="104">
        <f>IFERROR(IF('Flight Methodologies'!$K$4="A",((($D55-'Flight Methodologies'!$K$9)*$E55*$G55*$N55*'Emission Factors'!$E$12)),((($D55-'Flight Methodologies'!$K$17)*$E55*$G55*$N55*'Emission Factors'!$E$12))
)
+
IF(SUM($O55:$P55)=0,0,
IF('Flight Methodologies'!$D$4="A",0,
IF('Flight Methodologies'!$D$4="B",0,
IF('Flight Methodologies'!$D$4="C",('Flight Methodologies'!$E$29*$E55*SUM($O55:$P55)*$G55*'Emission Factors'!$E$12),('Flight Methodologies'!$E$39*$E55*SUM($O55:$P55)*$G55*'Emission Factors'!$E$12))
))),"")</f>
        <v>352.97474519999997</v>
      </c>
      <c r="Y55" s="104">
        <f>IFERROR(IF('Flight Methodologies'!$D$4="A",((($D55-'Flight Methodologies'!$E$9)*$E55*$G55*$O55*'Emission Factors'!$E$13)),
IF('Flight Methodologies'!$D$4="B",((($D55-'Flight Methodologies'!$E$17)*$E55*$G55*$O55*'Emission Factors'!$E$13)),
IF('Flight Methodologies'!$D$4="C",((($D55-SUM('Flight Methodologies'!$E$29:$E$30))*$E55*$G55*$O55*'Emission Factors'!$E$13)),((($D55-SUM('Flight Methodologies'!$E$39:$E$40))*$E55*$G55*$O55*'Emission Factors'!$E$13)))))
+
IF(SUM($O55:$P55)=0,0,
IF('Flight Methodologies'!$D$4="A",0,
IF('Flight Methodologies'!$D$4="B",0,
IF('Flight Methodologies'!$D$4="C",0,0)
)))
+
IF($N55=0,0,
IF('Flight Methodologies'!$K$4="A",0,0)
),"")</f>
        <v>0</v>
      </c>
      <c r="Z55" s="104">
        <f>IFERROR(IF('Flight Methodologies'!$D$4="A",((($D55-'Flight Methodologies'!$E$9)*$E55*$G55*$P55*'Emission Factors'!$E$14)),
IF('Flight Methodologies'!$D$4="B",((($D55-'Flight Methodologies'!$E$17)*$E55*$G55*$P55*'Emission Factors'!$E$14)),
IF('Flight Methodologies'!$D$4="C",((($D55-SUM('Flight Methodologies'!$E$29:$E$30))*$E55*$G55*$P55*'Emission Factors'!$E$14)),((($D55-SUM('Flight Methodologies'!$E$39:$E$40))*$E55*$G55*$P55*'Emission Factors'!$E$14)))))
+
IF(SUM($O55:$P55)=0,0,
IF('Flight Methodologies'!$D$4="A",0,
IF('Flight Methodologies'!$D$4="B",0,
IF('Flight Methodologies'!$D$4="C",0,0)
)))
+
IF($N55=0,0,
IF('Flight Methodologies'!$K$4="A",0,0)
),"")</f>
        <v>2516.9835800000001</v>
      </c>
      <c r="AA55" s="169">
        <f t="shared" si="0"/>
        <v>2872.2123139310734</v>
      </c>
      <c r="AC55" s="109">
        <f t="shared" si="1"/>
        <v>2.8722123139310733</v>
      </c>
    </row>
    <row r="56" spans="2:29" x14ac:dyDescent="0.35">
      <c r="B56" s="63" t="s">
        <v>426</v>
      </c>
      <c r="C56" s="63" t="str">
        <f>IFERROR(VLOOKUP(B56,'Country and Student Data'!$B$5:$E$300,2,FALSE),"")</f>
        <v>Oceania</v>
      </c>
      <c r="D56" s="104">
        <f>IFERROR(
VLOOKUP($B56,'Country and Student Data'!$B$5:$D$300,3,FALSE)
+
IF(OR(C56="Home",C56="UK"),0,
IF('Flight Methodologies'!$D$4="A",'Flight Methodologies'!$E$9,
IF('Flight Methodologies'!$D$4="B",'Flight Methodologies'!$E$17,
IF('Flight Methodologies'!$D$4="C",'Flight Methodologies'!$E$29+'Flight Methodologies'!$E$30,'Flight Methodologies'!$E$39+'Flight Methodologies'!$E$40)))), "")</f>
        <v>16868.79</v>
      </c>
      <c r="E56" s="101">
        <f>IFERROR(VLOOKUP(B56,'Country and Student Data'!B:E,4,FALSE),"")</f>
        <v>0</v>
      </c>
      <c r="G56" s="85">
        <v>2</v>
      </c>
      <c r="H56" s="66"/>
      <c r="I56" s="86"/>
      <c r="J56" s="86"/>
      <c r="K56" s="86"/>
      <c r="L56" s="86"/>
      <c r="M56" s="86"/>
      <c r="N56" s="86"/>
      <c r="O56" s="86"/>
      <c r="P56" s="86">
        <v>1</v>
      </c>
      <c r="R56" s="104">
        <f>IFERROR(
((I56*$D56*$E56*$G56*'Emission Factors'!$E$6))
+
IF(SUM($O56:$P56)=0,0,
IF('Flight Methodologies'!$D$4="A",(0.5*'Flight Methodologies'!$E$9*$E56*SUM($O56:$P56)*$G56*'Emission Factors'!$E$6),
IF('Flight Methodologies'!$D$4="B",(('Flight Methodologies'!$E$18*'Flight Methodologies'!$E$17*$E56*SUM($O56:$P56)*$G56*'Emission Factors'!$E$6)),
IF('Flight Methodologies'!$D$4="C",(0.5*'Flight Methodologies'!$E$30*$E56*SUM($O56:$P56)*$G56*'Emission Factors'!$E$6),(('Flight Methodologies'!$E$41*'Flight Methodologies'!$E$40*$E56*SUM($O56:$P56)*$G56*'Emission Factors'!$E$6)))
)))
+
IF($N56=0,0,
IF('Flight Methodologies'!$K$4="A",(0.5*'Flight Methodologies'!$K$9*$E56*$N56*$G56*'Emission Factors'!$E$6),(('Flight Methodologies'!$K$18*'Flight Methodologies'!$K$17*$E56*N56*$G56*'Emission Factors'!$E$6)))
),"")</f>
        <v>0</v>
      </c>
      <c r="S56" s="104">
        <f>IFERROR(((J56*$D56*$E56*$G56*'Emission Factors'!$E$7))
+
IF(SUM($O56:$P56)=0,0,
IF('Flight Methodologies'!$D$4="A",(0.5*'Flight Methodologies'!$E$9*$E56*SUM($O56:$P56)*$G56*'Emission Factors'!$E$7),
IF('Flight Methodologies'!$D$4="B",(('Flight Methodologies'!$E$19*'Flight Methodologies'!$E$17*$E56*SUM($O56:$P56)*$G56*'Emission Factors'!$E$7)),
IF('Flight Methodologies'!$D$4="C",(0.5*'Flight Methodologies'!$E$30*$E56*SUM($O56:$P56)*$G56*'Emission Factors'!$E$7),(('Flight Methodologies'!$E$42*'Flight Methodologies'!$E$40*$E56*SUM($O56:$P56)*$G56*'Emission Factors'!$E$7)))
)))
+
IF($N56=0,0,
IF('Flight Methodologies'!$K$4="A",(0.5*'Flight Methodologies'!$K$9*$E56*$N56*$G56*'Emission Factors'!$E$7),(('Flight Methodologies'!$K$19*'Flight Methodologies'!$K$17*$E56*N56*$G56*'Emission Factors'!$E$7)))
),"")</f>
        <v>0</v>
      </c>
      <c r="T56" s="104">
        <f>IFERROR(((K56*$D56*$E56*$G56*'Emission Factors'!$E$8))
+
IF(SUM($O56:$P56)=0,0,
IF('Flight Methodologies'!$D$4="A",0,
IF('Flight Methodologies'!$D$4="B",(('Flight Methodologies'!$E$20*'Flight Methodologies'!$E$17*$E56*SUM($O56:$P56)*$G56*'Emission Factors'!$E$8)),
IF('Flight Methodologies'!$D$4="C",0,(('Flight Methodologies'!$E$43*'Flight Methodologies'!$E$40*$E56*SUM($O56:$P56)*$G56*'Emission Factors'!$E$8)))
)))
+
IF($N56=0,0,
IF('Flight Methodologies'!$K$4="A",0,(('Flight Methodologies'!$K$20*'Flight Methodologies'!$K$17*$E56*N56*$G56*'Emission Factors'!$E$8)))
),"")</f>
        <v>0</v>
      </c>
      <c r="U56" s="104">
        <f>IFERROR(((L56*$D56*$E56*$G56*'Emission Factors'!$E$9))
+
IF(SUM($O56:$P56)=0,0,
IF('Flight Methodologies'!$D$4="A",0,
IF('Flight Methodologies'!$D$4="B",(('Flight Methodologies'!$E$21*'Flight Methodologies'!$E$17*$E56*SUM($O56:$P56)*$G56*'Emission Factors'!$E$9)),
IF('Flight Methodologies'!$D$4="C",0,(('Flight Methodologies'!$E$44*'Flight Methodologies'!$E$40*$E56*SUM($O56:$P56)*$G56*'Emission Factors'!$E$9)))
)))
+
IF($N56=0,0,
IF('Flight Methodologies'!$K$4="A",0,(('Flight Methodologies'!$K$21*'Flight Methodologies'!$K$17*$E56*N56*$G56*'Emission Factors'!$E$9)))
),"")</f>
        <v>0</v>
      </c>
      <c r="V56" s="104">
        <f>IF(SUM(I56:P56)=0,"",
IF(SUM($O56:$P56)=0,0,
IF('Flight Methodologies'!$D$4="A",0,
IF('Flight Methodologies'!$D$4="B",(('Flight Methodologies'!$E$22*'Flight Methodologies'!$E$17*$E56*SUM($O56:$P56)*$G56*'Emission Factors'!$E$10)),
IF('Flight Methodologies'!$D$4="C",0,(('Flight Methodologies'!$E$45*'Flight Methodologies'!$E$40*$E56*SUM($O56:$P56)*$G56*'Emission Factors'!$E$10)))
)))
+
IF($N56=0,0,
IF('Flight Methodologies'!$K$4="A",0,(('Flight Methodologies'!$K$22*'Flight Methodologies'!$K$17*$E56*N56*$G56*'Emission Factors'!$E$10)))
))</f>
        <v>0</v>
      </c>
      <c r="W56" s="104">
        <f>IFERROR(((M56*$D56*$E56*$G56*'Emission Factors'!$E$11))
+
IF(SUM($O56:$P56)=0,0,
IF('Flight Methodologies'!$D$4="A",0,
IF('Flight Methodologies'!$D$4="B",0,
IF('Flight Methodologies'!$D$4="C",0,0)
)))
+
IF($N56=0,0,
IF('Flight Methodologies'!$K$4="A",0,0)
),"")</f>
        <v>0</v>
      </c>
      <c r="X56" s="104">
        <f>IFERROR(IF('Flight Methodologies'!$K$4="A",((($D56-'Flight Methodologies'!$K$9)*$E56*$G56*$N56*'Emission Factors'!$E$12)),((($D56-'Flight Methodologies'!$K$17)*$E56*$G56*$N56*'Emission Factors'!$E$12))
)
+
IF(SUM($O56:$P56)=0,0,
IF('Flight Methodologies'!$D$4="A",0,
IF('Flight Methodologies'!$D$4="B",0,
IF('Flight Methodologies'!$D$4="C",('Flight Methodologies'!$E$29*$E56*SUM($O56:$P56)*$G56*'Emission Factors'!$E$12),('Flight Methodologies'!$E$39*$E56*SUM($O56:$P56)*$G56*'Emission Factors'!$E$12))
))),"")</f>
        <v>0</v>
      </c>
      <c r="Y56" s="104">
        <f>IFERROR(IF('Flight Methodologies'!$D$4="A",((($D56-'Flight Methodologies'!$E$9)*$E56*$G56*$O56*'Emission Factors'!$E$13)),
IF('Flight Methodologies'!$D$4="B",((($D56-'Flight Methodologies'!$E$17)*$E56*$G56*$O56*'Emission Factors'!$E$13)),
IF('Flight Methodologies'!$D$4="C",((($D56-SUM('Flight Methodologies'!$E$29:$E$30))*$E56*$G56*$O56*'Emission Factors'!$E$13)),((($D56-SUM('Flight Methodologies'!$E$39:$E$40))*$E56*$G56*$O56*'Emission Factors'!$E$13)))))
+
IF(SUM($O56:$P56)=0,0,
IF('Flight Methodologies'!$D$4="A",0,
IF('Flight Methodologies'!$D$4="B",0,
IF('Flight Methodologies'!$D$4="C",0,0)
)))
+
IF($N56=0,0,
IF('Flight Methodologies'!$K$4="A",0,0)
),"")</f>
        <v>0</v>
      </c>
      <c r="Z56" s="104">
        <f>IFERROR(IF('Flight Methodologies'!$D$4="A",((($D56-'Flight Methodologies'!$E$9)*$E56*$G56*$P56*'Emission Factors'!$E$14)),
IF('Flight Methodologies'!$D$4="B",((($D56-'Flight Methodologies'!$E$17)*$E56*$G56*$P56*'Emission Factors'!$E$14)),
IF('Flight Methodologies'!$D$4="C",((($D56-SUM('Flight Methodologies'!$E$29:$E$30))*$E56*$G56*$P56*'Emission Factors'!$E$14)),((($D56-SUM('Flight Methodologies'!$E$39:$E$40))*$E56*$G56*$P56*'Emission Factors'!$E$14)))))
+
IF(SUM($O56:$P56)=0,0,
IF('Flight Methodologies'!$D$4="A",0,
IF('Flight Methodologies'!$D$4="B",0,
IF('Flight Methodologies'!$D$4="C",0,0)
)))
+
IF($N56=0,0,
IF('Flight Methodologies'!$K$4="A",0,0)
),"")</f>
        <v>0</v>
      </c>
      <c r="AA56" s="169">
        <f t="shared" si="0"/>
        <v>0</v>
      </c>
      <c r="AC56" s="109">
        <f t="shared" si="1"/>
        <v>0</v>
      </c>
    </row>
    <row r="57" spans="2:29" ht="31" x14ac:dyDescent="0.35">
      <c r="B57" s="63" t="s">
        <v>50</v>
      </c>
      <c r="C57" s="63" t="str">
        <f>IFERROR(VLOOKUP(B57,'Country and Student Data'!$B$5:$E$300,2,FALSE),"")</f>
        <v>North America</v>
      </c>
      <c r="D57" s="104">
        <f>IFERROR(
VLOOKUP($B57,'Country and Student Data'!$B$5:$D$300,3,FALSE)
+
IF(OR(C57="Home",C57="UK"),0,
IF('Flight Methodologies'!$D$4="A",'Flight Methodologies'!$E$9,
IF('Flight Methodologies'!$D$4="B",'Flight Methodologies'!$E$17,
IF('Flight Methodologies'!$D$4="C",'Flight Methodologies'!$E$29+'Flight Methodologies'!$E$30,'Flight Methodologies'!$E$39+'Flight Methodologies'!$E$40)))), "")</f>
        <v>9383.19</v>
      </c>
      <c r="E57" s="101">
        <f>IFERROR(VLOOKUP(B57,'Country and Student Data'!B:E,4,FALSE),"")</f>
        <v>1</v>
      </c>
      <c r="G57" s="85">
        <v>2</v>
      </c>
      <c r="H57" s="66"/>
      <c r="I57" s="86"/>
      <c r="J57" s="86"/>
      <c r="K57" s="86"/>
      <c r="L57" s="86"/>
      <c r="M57" s="86"/>
      <c r="N57" s="86"/>
      <c r="O57" s="86"/>
      <c r="P57" s="86">
        <v>1</v>
      </c>
      <c r="R57" s="104">
        <f>IFERROR(
((I57*$D57*$E57*$G57*'Emission Factors'!$E$6))
+
IF(SUM($O57:$P57)=0,0,
IF('Flight Methodologies'!$D$4="A",(0.5*'Flight Methodologies'!$E$9*$E57*SUM($O57:$P57)*$G57*'Emission Factors'!$E$6),
IF('Flight Methodologies'!$D$4="B",(('Flight Methodologies'!$E$18*'Flight Methodologies'!$E$17*$E57*SUM($O57:$P57)*$G57*'Emission Factors'!$E$6)),
IF('Flight Methodologies'!$D$4="C",(0.5*'Flight Methodologies'!$E$30*$E57*SUM($O57:$P57)*$G57*'Emission Factors'!$E$6),(('Flight Methodologies'!$E$41*'Flight Methodologies'!$E$40*$E57*SUM($O57:$P57)*$G57*'Emission Factors'!$E$6)))
)))
+
IF($N57=0,0,
IF('Flight Methodologies'!$K$4="A",(0.5*'Flight Methodologies'!$K$9*$E57*$N57*$G57*'Emission Factors'!$E$6),(('Flight Methodologies'!$K$18*'Flight Methodologies'!$K$17*$E57*N57*$G57*'Emission Factors'!$E$6)))
),"")</f>
        <v>0.8998560000000001</v>
      </c>
      <c r="S57" s="104">
        <f>IFERROR(((J57*$D57*$E57*$G57*'Emission Factors'!$E$7))
+
IF(SUM($O57:$P57)=0,0,
IF('Flight Methodologies'!$D$4="A",(0.5*'Flight Methodologies'!$E$9*$E57*SUM($O57:$P57)*$G57*'Emission Factors'!$E$7),
IF('Flight Methodologies'!$D$4="B",(('Flight Methodologies'!$E$19*'Flight Methodologies'!$E$17*$E57*SUM($O57:$P57)*$G57*'Emission Factors'!$E$7)),
IF('Flight Methodologies'!$D$4="C",(0.5*'Flight Methodologies'!$E$30*$E57*SUM($O57:$P57)*$G57*'Emission Factors'!$E$7),(('Flight Methodologies'!$E$42*'Flight Methodologies'!$E$40*$E57*SUM($O57:$P57)*$G57*'Emission Factors'!$E$7)))
)))
+
IF($N57=0,0,
IF('Flight Methodologies'!$K$4="A",(0.5*'Flight Methodologies'!$K$9*$E57*$N57*$G57*'Emission Factors'!$E$7),(('Flight Methodologies'!$K$19*'Flight Methodologies'!$K$17*$E57*N57*$G57*'Emission Factors'!$E$7)))
),"")</f>
        <v>0</v>
      </c>
      <c r="T57" s="104">
        <f>IFERROR(((K57*$D57*$E57*$G57*'Emission Factors'!$E$8))
+
IF(SUM($O57:$P57)=0,0,
IF('Flight Methodologies'!$D$4="A",0,
IF('Flight Methodologies'!$D$4="B",(('Flight Methodologies'!$E$20*'Flight Methodologies'!$E$17*$E57*SUM($O57:$P57)*$G57*'Emission Factors'!$E$8)),
IF('Flight Methodologies'!$D$4="C",0,(('Flight Methodologies'!$E$43*'Flight Methodologies'!$E$40*$E57*SUM($O57:$P57)*$G57*'Emission Factors'!$E$8)))
)))
+
IF($N57=0,0,
IF('Flight Methodologies'!$K$4="A",0,(('Flight Methodologies'!$K$20*'Flight Methodologies'!$K$17*$E57*N57*$G57*'Emission Factors'!$E$8)))
),"")</f>
        <v>0</v>
      </c>
      <c r="U57" s="104">
        <f>IFERROR(((L57*$D57*$E57*$G57*'Emission Factors'!$E$9))
+
IF(SUM($O57:$P57)=0,0,
IF('Flight Methodologies'!$D$4="A",0,
IF('Flight Methodologies'!$D$4="B",(('Flight Methodologies'!$E$21*'Flight Methodologies'!$E$17*$E57*SUM($O57:$P57)*$G57*'Emission Factors'!$E$9)),
IF('Flight Methodologies'!$D$4="C",0,(('Flight Methodologies'!$E$44*'Flight Methodologies'!$E$40*$E57*SUM($O57:$P57)*$G57*'Emission Factors'!$E$9)))
)))
+
IF($N57=0,0,
IF('Flight Methodologies'!$K$4="A",0,(('Flight Methodologies'!$K$21*'Flight Methodologies'!$K$17*$E57*N57*$G57*'Emission Factors'!$E$9)))
),"")</f>
        <v>0.55161213100671147</v>
      </c>
      <c r="V57" s="104">
        <f>IF(SUM(I57:P57)=0,"",
IF(SUM($O57:$P57)=0,0,
IF('Flight Methodologies'!$D$4="A",0,
IF('Flight Methodologies'!$D$4="B",(('Flight Methodologies'!$E$22*'Flight Methodologies'!$E$17*$E57*SUM($O57:$P57)*$G57*'Emission Factors'!$E$10)),
IF('Flight Methodologies'!$D$4="C",0,(('Flight Methodologies'!$E$45*'Flight Methodologies'!$E$40*$E57*SUM($O57:$P57)*$G57*'Emission Factors'!$E$10)))
)))
+
IF($N57=0,0,
IF('Flight Methodologies'!$K$4="A",0,(('Flight Methodologies'!$K$22*'Flight Methodologies'!$K$17*$E57*N57*$G57*'Emission Factors'!$E$10)))
))</f>
        <v>0.80252060006657711</v>
      </c>
      <c r="W57" s="104">
        <f>IFERROR(((M57*$D57*$E57*$G57*'Emission Factors'!$E$11))
+
IF(SUM($O57:$P57)=0,0,
IF('Flight Methodologies'!$D$4="A",0,
IF('Flight Methodologies'!$D$4="B",0,
IF('Flight Methodologies'!$D$4="C",0,0)
)))
+
IF($N57=0,0,
IF('Flight Methodologies'!$K$4="A",0,0)
),"")</f>
        <v>0</v>
      </c>
      <c r="X57" s="104">
        <f>IFERROR(IF('Flight Methodologies'!$K$4="A",((($D57-'Flight Methodologies'!$K$9)*$E57*$G57*$N57*'Emission Factors'!$E$12)),((($D57-'Flight Methodologies'!$K$17)*$E57*$G57*$N57*'Emission Factors'!$E$12))
)
+
IF(SUM($O57:$P57)=0,0,
IF('Flight Methodologies'!$D$4="A",0,
IF('Flight Methodologies'!$D$4="B",0,
IF('Flight Methodologies'!$D$4="C",('Flight Methodologies'!$E$29*$E57*SUM($O57:$P57)*$G57*'Emission Factors'!$E$12),('Flight Methodologies'!$E$39*$E57*SUM($O57:$P57)*$G57*'Emission Factors'!$E$12))
))),"")</f>
        <v>352.97474519999997</v>
      </c>
      <c r="Y57" s="104">
        <f>IFERROR(IF('Flight Methodologies'!$D$4="A",((($D57-'Flight Methodologies'!$E$9)*$E57*$G57*$O57*'Emission Factors'!$E$13)),
IF('Flight Methodologies'!$D$4="B",((($D57-'Flight Methodologies'!$E$17)*$E57*$G57*$O57*'Emission Factors'!$E$13)),
IF('Flight Methodologies'!$D$4="C",((($D57-SUM('Flight Methodologies'!$E$29:$E$30))*$E57*$G57*$O57*'Emission Factors'!$E$13)),((($D57-SUM('Flight Methodologies'!$E$39:$E$40))*$E57*$G57*$O57*'Emission Factors'!$E$13)))))
+
IF(SUM($O57:$P57)=0,0,
IF('Flight Methodologies'!$D$4="A",0,
IF('Flight Methodologies'!$D$4="B",0,
IF('Flight Methodologies'!$D$4="C",0,0)
)))
+
IF($N57=0,0,
IF('Flight Methodologies'!$K$4="A",0,0)
),"")</f>
        <v>0</v>
      </c>
      <c r="Z57" s="104">
        <f>IFERROR(IF('Flight Methodologies'!$D$4="A",((($D57-'Flight Methodologies'!$E$9)*$E57*$G57*$P57*'Emission Factors'!$E$14)),
IF('Flight Methodologies'!$D$4="B",((($D57-'Flight Methodologies'!$E$17)*$E57*$G57*$P57*'Emission Factors'!$E$14)),
IF('Flight Methodologies'!$D$4="C",((($D57-SUM('Flight Methodologies'!$E$29:$E$30))*$E57*$G57*$P57*'Emission Factors'!$E$14)),((($D57-SUM('Flight Methodologies'!$E$39:$E$40))*$E57*$G57*$P57*'Emission Factors'!$E$14)))))
+
IF(SUM($O57:$P57)=0,0,
IF('Flight Methodologies'!$D$4="A",0,
IF('Flight Methodologies'!$D$4="B",0,
IF('Flight Methodologies'!$D$4="C",0,0)
)))
+
IF($N57=0,0,
IF('Flight Methodologies'!$K$4="A",0,0)
),"")</f>
        <v>3492.9680764000004</v>
      </c>
      <c r="AA57" s="169">
        <f t="shared" si="0"/>
        <v>3848.1968103310737</v>
      </c>
      <c r="AC57" s="109">
        <f t="shared" si="1"/>
        <v>3.8481968103310735</v>
      </c>
    </row>
    <row r="58" spans="2:29" x14ac:dyDescent="0.35">
      <c r="B58" s="63" t="s">
        <v>51</v>
      </c>
      <c r="C58" s="63" t="str">
        <f>IFERROR(VLOOKUP(B58,'Country and Student Data'!$B$5:$E$300,2,FALSE),"")</f>
        <v>Europe</v>
      </c>
      <c r="D58" s="104">
        <f>IFERROR(
VLOOKUP($B58,'Country and Student Data'!$B$5:$D$300,3,FALSE)
+
IF(OR(C58="Home",C58="UK"),0,
IF('Flight Methodologies'!$D$4="A",'Flight Methodologies'!$E$9,
IF('Flight Methodologies'!$D$4="B",'Flight Methodologies'!$E$17,
IF('Flight Methodologies'!$D$4="C",'Flight Methodologies'!$E$29+'Flight Methodologies'!$E$30,'Flight Methodologies'!$E$39+'Flight Methodologies'!$E$40)))), "")</f>
        <v>1992.77</v>
      </c>
      <c r="E58" s="101">
        <f>IFERROR(VLOOKUP(B58,'Country and Student Data'!B:E,4,FALSE),"")</f>
        <v>6</v>
      </c>
      <c r="G58" s="85">
        <v>2</v>
      </c>
      <c r="H58" s="66"/>
      <c r="I58" s="86"/>
      <c r="J58" s="86"/>
      <c r="K58" s="86"/>
      <c r="L58" s="86"/>
      <c r="M58" s="86"/>
      <c r="N58" s="86"/>
      <c r="O58" s="86">
        <v>1</v>
      </c>
      <c r="P58" s="86"/>
      <c r="R58" s="104">
        <f>IFERROR(
((I58*$D58*$E58*$G58*'Emission Factors'!$E$6))
+
IF(SUM($O58:$P58)=0,0,
IF('Flight Methodologies'!$D$4="A",(0.5*'Flight Methodologies'!$E$9*$E58*SUM($O58:$P58)*$G58*'Emission Factors'!$E$6),
IF('Flight Methodologies'!$D$4="B",(('Flight Methodologies'!$E$18*'Flight Methodologies'!$E$17*$E58*SUM($O58:$P58)*$G58*'Emission Factors'!$E$6)),
IF('Flight Methodologies'!$D$4="C",(0.5*'Flight Methodologies'!$E$30*$E58*SUM($O58:$P58)*$G58*'Emission Factors'!$E$6),(('Flight Methodologies'!$E$41*'Flight Methodologies'!$E$40*$E58*SUM($O58:$P58)*$G58*'Emission Factors'!$E$6)))
)))
+
IF($N58=0,0,
IF('Flight Methodologies'!$K$4="A",(0.5*'Flight Methodologies'!$K$9*$E58*$N58*$G58*'Emission Factors'!$E$6),(('Flight Methodologies'!$K$18*'Flight Methodologies'!$K$17*$E58*N58*$G58*'Emission Factors'!$E$6)))
),"")</f>
        <v>5.3991360000000013</v>
      </c>
      <c r="S58" s="104">
        <f>IFERROR(((J58*$D58*$E58*$G58*'Emission Factors'!$E$7))
+
IF(SUM($O58:$P58)=0,0,
IF('Flight Methodologies'!$D$4="A",(0.5*'Flight Methodologies'!$E$9*$E58*SUM($O58:$P58)*$G58*'Emission Factors'!$E$7),
IF('Flight Methodologies'!$D$4="B",(('Flight Methodologies'!$E$19*'Flight Methodologies'!$E$17*$E58*SUM($O58:$P58)*$G58*'Emission Factors'!$E$7)),
IF('Flight Methodologies'!$D$4="C",(0.5*'Flight Methodologies'!$E$30*$E58*SUM($O58:$P58)*$G58*'Emission Factors'!$E$7),(('Flight Methodologies'!$E$42*'Flight Methodologies'!$E$40*$E58*SUM($O58:$P58)*$G58*'Emission Factors'!$E$7)))
)))
+
IF($N58=0,0,
IF('Flight Methodologies'!$K$4="A",(0.5*'Flight Methodologies'!$K$9*$E58*$N58*$G58*'Emission Factors'!$E$7),(('Flight Methodologies'!$K$19*'Flight Methodologies'!$K$17*$E58*N58*$G58*'Emission Factors'!$E$7)))
),"")</f>
        <v>0</v>
      </c>
      <c r="T58" s="104">
        <f>IFERROR(((K58*$D58*$E58*$G58*'Emission Factors'!$E$8))
+
IF(SUM($O58:$P58)=0,0,
IF('Flight Methodologies'!$D$4="A",0,
IF('Flight Methodologies'!$D$4="B",(('Flight Methodologies'!$E$20*'Flight Methodologies'!$E$17*$E58*SUM($O58:$P58)*$G58*'Emission Factors'!$E$8)),
IF('Flight Methodologies'!$D$4="C",0,(('Flight Methodologies'!$E$43*'Flight Methodologies'!$E$40*$E58*SUM($O58:$P58)*$G58*'Emission Factors'!$E$8)))
)))
+
IF($N58=0,0,
IF('Flight Methodologies'!$K$4="A",0,(('Flight Methodologies'!$K$20*'Flight Methodologies'!$K$17*$E58*N58*$G58*'Emission Factors'!$E$8)))
),"")</f>
        <v>0</v>
      </c>
      <c r="U58" s="104">
        <f>IFERROR(((L58*$D58*$E58*$G58*'Emission Factors'!$E$9))
+
IF(SUM($O58:$P58)=0,0,
IF('Flight Methodologies'!$D$4="A",0,
IF('Flight Methodologies'!$D$4="B",(('Flight Methodologies'!$E$21*'Flight Methodologies'!$E$17*$E58*SUM($O58:$P58)*$G58*'Emission Factors'!$E$9)),
IF('Flight Methodologies'!$D$4="C",0,(('Flight Methodologies'!$E$44*'Flight Methodologies'!$E$40*$E58*SUM($O58:$P58)*$G58*'Emission Factors'!$E$9)))
)))
+
IF($N58=0,0,
IF('Flight Methodologies'!$K$4="A",0,(('Flight Methodologies'!$K$21*'Flight Methodologies'!$K$17*$E58*N58*$G58*'Emission Factors'!$E$9)))
),"")</f>
        <v>3.3096727860402693</v>
      </c>
      <c r="V58" s="104">
        <f>IF(SUM(I58:P58)=0,"",
IF(SUM($O58:$P58)=0,0,
IF('Flight Methodologies'!$D$4="A",0,
IF('Flight Methodologies'!$D$4="B",(('Flight Methodologies'!$E$22*'Flight Methodologies'!$E$17*$E58*SUM($O58:$P58)*$G58*'Emission Factors'!$E$10)),
IF('Flight Methodologies'!$D$4="C",0,(('Flight Methodologies'!$E$45*'Flight Methodologies'!$E$40*$E58*SUM($O58:$P58)*$G58*'Emission Factors'!$E$10)))
)))
+
IF($N58=0,0,
IF('Flight Methodologies'!$K$4="A",0,(('Flight Methodologies'!$K$22*'Flight Methodologies'!$K$17*$E58*N58*$G58*'Emission Factors'!$E$10)))
))</f>
        <v>4.8151236003994633</v>
      </c>
      <c r="W58" s="104">
        <f>IFERROR(((M58*$D58*$E58*$G58*'Emission Factors'!$E$11))
+
IF(SUM($O58:$P58)=0,0,
IF('Flight Methodologies'!$D$4="A",0,
IF('Flight Methodologies'!$D$4="B",0,
IF('Flight Methodologies'!$D$4="C",0,0)
)))
+
IF($N58=0,0,
IF('Flight Methodologies'!$K$4="A",0,0)
),"")</f>
        <v>0</v>
      </c>
      <c r="X58" s="104">
        <f>IFERROR(IF('Flight Methodologies'!$K$4="A",((($D58-'Flight Methodologies'!$K$9)*$E58*$G58*$N58*'Emission Factors'!$E$12)),((($D58-'Flight Methodologies'!$K$17)*$E58*$G58*$N58*'Emission Factors'!$E$12))
)
+
IF(SUM($O58:$P58)=0,0,
IF('Flight Methodologies'!$D$4="A",0,
IF('Flight Methodologies'!$D$4="B",0,
IF('Flight Methodologies'!$D$4="C",('Flight Methodologies'!$E$29*$E58*SUM($O58:$P58)*$G58*'Emission Factors'!$E$12),('Flight Methodologies'!$E$39*$E58*SUM($O58:$P58)*$G58*'Emission Factors'!$E$12))
))),"")</f>
        <v>2117.8484711999999</v>
      </c>
      <c r="Y58" s="104">
        <f>IFERROR(IF('Flight Methodologies'!$D$4="A",((($D58-'Flight Methodologies'!$E$9)*$E58*$G58*$O58*'Emission Factors'!$E$13)),
IF('Flight Methodologies'!$D$4="B",((($D58-'Flight Methodologies'!$E$17)*$E58*$G58*$O58*'Emission Factors'!$E$13)),
IF('Flight Methodologies'!$D$4="C",((($D58-SUM('Flight Methodologies'!$E$29:$E$30))*$E58*$G58*$O58*'Emission Factors'!$E$13)),((($D58-SUM('Flight Methodologies'!$E$39:$E$40))*$E58*$G58*$O58*'Emission Factors'!$E$13)))))
+
IF(SUM($O58:$P58)=0,0,
IF('Flight Methodologies'!$D$4="A",0,
IF('Flight Methodologies'!$D$4="B",0,
IF('Flight Methodologies'!$D$4="C",0,0)
)))
+
IF($N58=0,0,
IF('Flight Methodologies'!$K$4="A",0,0)
),"")</f>
        <v>2934.4051679999998</v>
      </c>
      <c r="Z58" s="104">
        <f>IFERROR(IF('Flight Methodologies'!$D$4="A",((($D58-'Flight Methodologies'!$E$9)*$E58*$G58*$P58*'Emission Factors'!$E$14)),
IF('Flight Methodologies'!$D$4="B",((($D58-'Flight Methodologies'!$E$17)*$E58*$G58*$P58*'Emission Factors'!$E$14)),
IF('Flight Methodologies'!$D$4="C",((($D58-SUM('Flight Methodologies'!$E$29:$E$30))*$E58*$G58*$P58*'Emission Factors'!$E$14)),((($D58-SUM('Flight Methodologies'!$E$39:$E$40))*$E58*$G58*$P58*'Emission Factors'!$E$14)))))
+
IF(SUM($O58:$P58)=0,0,
IF('Flight Methodologies'!$D$4="A",0,
IF('Flight Methodologies'!$D$4="B",0,
IF('Flight Methodologies'!$D$4="C",0,0)
)))
+
IF($N58=0,0,
IF('Flight Methodologies'!$K$4="A",0,0)
),"")</f>
        <v>0</v>
      </c>
      <c r="AA58" s="169">
        <f t="shared" si="0"/>
        <v>5065.7775715864391</v>
      </c>
      <c r="AC58" s="109">
        <f t="shared" si="1"/>
        <v>5.0657775715864393</v>
      </c>
    </row>
    <row r="59" spans="2:29" ht="31" x14ac:dyDescent="0.35">
      <c r="B59" s="63" t="s">
        <v>52</v>
      </c>
      <c r="C59" s="63" t="str">
        <f>IFERROR(VLOOKUP(B59,'Country and Student Data'!$B$5:$E$300,2,FALSE),"")</f>
        <v>North America</v>
      </c>
      <c r="D59" s="104">
        <f>IFERROR(
VLOOKUP($B59,'Country and Student Data'!$B$5:$D$300,3,FALSE)
+
IF(OR(C59="Home",C59="UK"),0,
IF('Flight Methodologies'!$D$4="A",'Flight Methodologies'!$E$9,
IF('Flight Methodologies'!$D$4="B",'Flight Methodologies'!$E$17,
IF('Flight Methodologies'!$D$4="C",'Flight Methodologies'!$E$29+'Flight Methodologies'!$E$30,'Flight Methodologies'!$E$39+'Flight Methodologies'!$E$40)))), "")</f>
        <v>8148.4</v>
      </c>
      <c r="E59" s="101">
        <f>IFERROR(VLOOKUP(B59,'Country and Student Data'!B:E,4,FALSE),"")</f>
        <v>1</v>
      </c>
      <c r="G59" s="85">
        <v>2</v>
      </c>
      <c r="H59" s="66"/>
      <c r="I59" s="86"/>
      <c r="J59" s="86"/>
      <c r="K59" s="86"/>
      <c r="L59" s="86"/>
      <c r="M59" s="86"/>
      <c r="N59" s="86"/>
      <c r="O59" s="86"/>
      <c r="P59" s="86">
        <v>1</v>
      </c>
      <c r="R59" s="104">
        <f>IFERROR(
((I59*$D59*$E59*$G59*'Emission Factors'!$E$6))
+
IF(SUM($O59:$P59)=0,0,
IF('Flight Methodologies'!$D$4="A",(0.5*'Flight Methodologies'!$E$9*$E59*SUM($O59:$P59)*$G59*'Emission Factors'!$E$6),
IF('Flight Methodologies'!$D$4="B",(('Flight Methodologies'!$E$18*'Flight Methodologies'!$E$17*$E59*SUM($O59:$P59)*$G59*'Emission Factors'!$E$6)),
IF('Flight Methodologies'!$D$4="C",(0.5*'Flight Methodologies'!$E$30*$E59*SUM($O59:$P59)*$G59*'Emission Factors'!$E$6),(('Flight Methodologies'!$E$41*'Flight Methodologies'!$E$40*$E59*SUM($O59:$P59)*$G59*'Emission Factors'!$E$6)))
)))
+
IF($N59=0,0,
IF('Flight Methodologies'!$K$4="A",(0.5*'Flight Methodologies'!$K$9*$E59*$N59*$G59*'Emission Factors'!$E$6),(('Flight Methodologies'!$K$18*'Flight Methodologies'!$K$17*$E59*N59*$G59*'Emission Factors'!$E$6)))
),"")</f>
        <v>0.8998560000000001</v>
      </c>
      <c r="S59" s="104">
        <f>IFERROR(((J59*$D59*$E59*$G59*'Emission Factors'!$E$7))
+
IF(SUM($O59:$P59)=0,0,
IF('Flight Methodologies'!$D$4="A",(0.5*'Flight Methodologies'!$E$9*$E59*SUM($O59:$P59)*$G59*'Emission Factors'!$E$7),
IF('Flight Methodologies'!$D$4="B",(('Flight Methodologies'!$E$19*'Flight Methodologies'!$E$17*$E59*SUM($O59:$P59)*$G59*'Emission Factors'!$E$7)),
IF('Flight Methodologies'!$D$4="C",(0.5*'Flight Methodologies'!$E$30*$E59*SUM($O59:$P59)*$G59*'Emission Factors'!$E$7),(('Flight Methodologies'!$E$42*'Flight Methodologies'!$E$40*$E59*SUM($O59:$P59)*$G59*'Emission Factors'!$E$7)))
)))
+
IF($N59=0,0,
IF('Flight Methodologies'!$K$4="A",(0.5*'Flight Methodologies'!$K$9*$E59*$N59*$G59*'Emission Factors'!$E$7),(('Flight Methodologies'!$K$19*'Flight Methodologies'!$K$17*$E59*N59*$G59*'Emission Factors'!$E$7)))
),"")</f>
        <v>0</v>
      </c>
      <c r="T59" s="104">
        <f>IFERROR(((K59*$D59*$E59*$G59*'Emission Factors'!$E$8))
+
IF(SUM($O59:$P59)=0,0,
IF('Flight Methodologies'!$D$4="A",0,
IF('Flight Methodologies'!$D$4="B",(('Flight Methodologies'!$E$20*'Flight Methodologies'!$E$17*$E59*SUM($O59:$P59)*$G59*'Emission Factors'!$E$8)),
IF('Flight Methodologies'!$D$4="C",0,(('Flight Methodologies'!$E$43*'Flight Methodologies'!$E$40*$E59*SUM($O59:$P59)*$G59*'Emission Factors'!$E$8)))
)))
+
IF($N59=0,0,
IF('Flight Methodologies'!$K$4="A",0,(('Flight Methodologies'!$K$20*'Flight Methodologies'!$K$17*$E59*N59*$G59*'Emission Factors'!$E$8)))
),"")</f>
        <v>0</v>
      </c>
      <c r="U59" s="104">
        <f>IFERROR(((L59*$D59*$E59*$G59*'Emission Factors'!$E$9))
+
IF(SUM($O59:$P59)=0,0,
IF('Flight Methodologies'!$D$4="A",0,
IF('Flight Methodologies'!$D$4="B",(('Flight Methodologies'!$E$21*'Flight Methodologies'!$E$17*$E59*SUM($O59:$P59)*$G59*'Emission Factors'!$E$9)),
IF('Flight Methodologies'!$D$4="C",0,(('Flight Methodologies'!$E$44*'Flight Methodologies'!$E$40*$E59*SUM($O59:$P59)*$G59*'Emission Factors'!$E$9)))
)))
+
IF($N59=0,0,
IF('Flight Methodologies'!$K$4="A",0,(('Flight Methodologies'!$K$21*'Flight Methodologies'!$K$17*$E59*N59*$G59*'Emission Factors'!$E$9)))
),"")</f>
        <v>0.55161213100671147</v>
      </c>
      <c r="V59" s="104">
        <f>IF(SUM(I59:P59)=0,"",
IF(SUM($O59:$P59)=0,0,
IF('Flight Methodologies'!$D$4="A",0,
IF('Flight Methodologies'!$D$4="B",(('Flight Methodologies'!$E$22*'Flight Methodologies'!$E$17*$E59*SUM($O59:$P59)*$G59*'Emission Factors'!$E$10)),
IF('Flight Methodologies'!$D$4="C",0,(('Flight Methodologies'!$E$45*'Flight Methodologies'!$E$40*$E59*SUM($O59:$P59)*$G59*'Emission Factors'!$E$10)))
)))
+
IF($N59=0,0,
IF('Flight Methodologies'!$K$4="A",0,(('Flight Methodologies'!$K$22*'Flight Methodologies'!$K$17*$E59*N59*$G59*'Emission Factors'!$E$10)))
))</f>
        <v>0.80252060006657711</v>
      </c>
      <c r="W59" s="104">
        <f>IFERROR(((M59*$D59*$E59*$G59*'Emission Factors'!$E$11))
+
IF(SUM($O59:$P59)=0,0,
IF('Flight Methodologies'!$D$4="A",0,
IF('Flight Methodologies'!$D$4="B",0,
IF('Flight Methodologies'!$D$4="C",0,0)
)))
+
IF($N59=0,0,
IF('Flight Methodologies'!$K$4="A",0,0)
),"")</f>
        <v>0</v>
      </c>
      <c r="X59" s="104">
        <f>IFERROR(IF('Flight Methodologies'!$K$4="A",((($D59-'Flight Methodologies'!$K$9)*$E59*$G59*$N59*'Emission Factors'!$E$12)),((($D59-'Flight Methodologies'!$K$17)*$E59*$G59*$N59*'Emission Factors'!$E$12))
)
+
IF(SUM($O59:$P59)=0,0,
IF('Flight Methodologies'!$D$4="A",0,
IF('Flight Methodologies'!$D$4="B",0,
IF('Flight Methodologies'!$D$4="C",('Flight Methodologies'!$E$29*$E59*SUM($O59:$P59)*$G59*'Emission Factors'!$E$12),('Flight Methodologies'!$E$39*$E59*SUM($O59:$P59)*$G59*'Emission Factors'!$E$12))
))),"")</f>
        <v>352.97474519999997</v>
      </c>
      <c r="Y59" s="104">
        <f>IFERROR(IF('Flight Methodologies'!$D$4="A",((($D59-'Flight Methodologies'!$E$9)*$E59*$G59*$O59*'Emission Factors'!$E$13)),
IF('Flight Methodologies'!$D$4="B",((($D59-'Flight Methodologies'!$E$17)*$E59*$G59*$O59*'Emission Factors'!$E$13)),
IF('Flight Methodologies'!$D$4="C",((($D59-SUM('Flight Methodologies'!$E$29:$E$30))*$E59*$G59*$O59*'Emission Factors'!$E$13)),((($D59-SUM('Flight Methodologies'!$E$39:$E$40))*$E59*$G59*$O59*'Emission Factors'!$E$13)))))
+
IF(SUM($O59:$P59)=0,0,
IF('Flight Methodologies'!$D$4="A",0,
IF('Flight Methodologies'!$D$4="B",0,
IF('Flight Methodologies'!$D$4="C",0,0)
)))
+
IF($N59=0,0,
IF('Flight Methodologies'!$K$4="A",0,0)
),"")</f>
        <v>0</v>
      </c>
      <c r="Z59" s="104">
        <f>IFERROR(IF('Flight Methodologies'!$D$4="A",((($D59-'Flight Methodologies'!$E$9)*$E59*$G59*$P59*'Emission Factors'!$E$14)),
IF('Flight Methodologies'!$D$4="B",((($D59-'Flight Methodologies'!$E$17)*$E59*$G59*$P59*'Emission Factors'!$E$14)),
IF('Flight Methodologies'!$D$4="C",((($D59-SUM('Flight Methodologies'!$E$29:$E$30))*$E59*$G59*$P59*'Emission Factors'!$E$14)),((($D59-SUM('Flight Methodologies'!$E$39:$E$40))*$E59*$G59*$P59*'Emission Factors'!$E$14)))))
+
IF(SUM($O59:$P59)=0,0,
IF('Flight Methodologies'!$D$4="A",0,
IF('Flight Methodologies'!$D$4="B",0,
IF('Flight Methodologies'!$D$4="C",0,0)
)))
+
IF($N59=0,0,
IF('Flight Methodologies'!$K$4="A",0,0)
),"")</f>
        <v>2998.7804226000003</v>
      </c>
      <c r="AA59" s="169">
        <f t="shared" si="0"/>
        <v>3354.0091565310736</v>
      </c>
      <c r="AC59" s="109">
        <f t="shared" si="1"/>
        <v>3.3540091565310735</v>
      </c>
    </row>
    <row r="60" spans="2:29" ht="31" x14ac:dyDescent="0.35">
      <c r="B60" s="63" t="s">
        <v>427</v>
      </c>
      <c r="C60" s="63" t="str">
        <f>IFERROR(VLOOKUP(B60,'Country and Student Data'!$B$5:$E$300,2,FALSE),"")</f>
        <v>North America</v>
      </c>
      <c r="D60" s="104">
        <f>IFERROR(
VLOOKUP($B60,'Country and Student Data'!$B$5:$D$300,3,FALSE)
+
IF(OR(C60="Home",C60="UK"),0,
IF('Flight Methodologies'!$D$4="A",'Flight Methodologies'!$E$9,
IF('Flight Methodologies'!$D$4="B",'Flight Methodologies'!$E$17,
IF('Flight Methodologies'!$D$4="C",'Flight Methodologies'!$E$29+'Flight Methodologies'!$E$30,'Flight Methodologies'!$E$39+'Flight Methodologies'!$E$40)))), "")</f>
        <v>8150.73</v>
      </c>
      <c r="E60" s="101">
        <f>IFERROR(VLOOKUP(B60,'Country and Student Data'!B:E,4,FALSE),"")</f>
        <v>0</v>
      </c>
      <c r="G60" s="85">
        <v>2</v>
      </c>
      <c r="H60" s="66"/>
      <c r="I60" s="86"/>
      <c r="J60" s="86"/>
      <c r="K60" s="86"/>
      <c r="L60" s="86"/>
      <c r="M60" s="86"/>
      <c r="N60" s="86"/>
      <c r="O60" s="86"/>
      <c r="P60" s="86">
        <v>1</v>
      </c>
      <c r="R60" s="104">
        <f>IFERROR(
((I60*$D60*$E60*$G60*'Emission Factors'!$E$6))
+
IF(SUM($O60:$P60)=0,0,
IF('Flight Methodologies'!$D$4="A",(0.5*'Flight Methodologies'!$E$9*$E60*SUM($O60:$P60)*$G60*'Emission Factors'!$E$6),
IF('Flight Methodologies'!$D$4="B",(('Flight Methodologies'!$E$18*'Flight Methodologies'!$E$17*$E60*SUM($O60:$P60)*$G60*'Emission Factors'!$E$6)),
IF('Flight Methodologies'!$D$4="C",(0.5*'Flight Methodologies'!$E$30*$E60*SUM($O60:$P60)*$G60*'Emission Factors'!$E$6),(('Flight Methodologies'!$E$41*'Flight Methodologies'!$E$40*$E60*SUM($O60:$P60)*$G60*'Emission Factors'!$E$6)))
)))
+
IF($N60=0,0,
IF('Flight Methodologies'!$K$4="A",(0.5*'Flight Methodologies'!$K$9*$E60*$N60*$G60*'Emission Factors'!$E$6),(('Flight Methodologies'!$K$18*'Flight Methodologies'!$K$17*$E60*N60*$G60*'Emission Factors'!$E$6)))
),"")</f>
        <v>0</v>
      </c>
      <c r="S60" s="104">
        <f>IFERROR(((J60*$D60*$E60*$G60*'Emission Factors'!$E$7))
+
IF(SUM($O60:$P60)=0,0,
IF('Flight Methodologies'!$D$4="A",(0.5*'Flight Methodologies'!$E$9*$E60*SUM($O60:$P60)*$G60*'Emission Factors'!$E$7),
IF('Flight Methodologies'!$D$4="B",(('Flight Methodologies'!$E$19*'Flight Methodologies'!$E$17*$E60*SUM($O60:$P60)*$G60*'Emission Factors'!$E$7)),
IF('Flight Methodologies'!$D$4="C",(0.5*'Flight Methodologies'!$E$30*$E60*SUM($O60:$P60)*$G60*'Emission Factors'!$E$7),(('Flight Methodologies'!$E$42*'Flight Methodologies'!$E$40*$E60*SUM($O60:$P60)*$G60*'Emission Factors'!$E$7)))
)))
+
IF($N60=0,0,
IF('Flight Methodologies'!$K$4="A",(0.5*'Flight Methodologies'!$K$9*$E60*$N60*$G60*'Emission Factors'!$E$7),(('Flight Methodologies'!$K$19*'Flight Methodologies'!$K$17*$E60*N60*$G60*'Emission Factors'!$E$7)))
),"")</f>
        <v>0</v>
      </c>
      <c r="T60" s="104">
        <f>IFERROR(((K60*$D60*$E60*$G60*'Emission Factors'!$E$8))
+
IF(SUM($O60:$P60)=0,0,
IF('Flight Methodologies'!$D$4="A",0,
IF('Flight Methodologies'!$D$4="B",(('Flight Methodologies'!$E$20*'Flight Methodologies'!$E$17*$E60*SUM($O60:$P60)*$G60*'Emission Factors'!$E$8)),
IF('Flight Methodologies'!$D$4="C",0,(('Flight Methodologies'!$E$43*'Flight Methodologies'!$E$40*$E60*SUM($O60:$P60)*$G60*'Emission Factors'!$E$8)))
)))
+
IF($N60=0,0,
IF('Flight Methodologies'!$K$4="A",0,(('Flight Methodologies'!$K$20*'Flight Methodologies'!$K$17*$E60*N60*$G60*'Emission Factors'!$E$8)))
),"")</f>
        <v>0</v>
      </c>
      <c r="U60" s="104">
        <f>IFERROR(((L60*$D60*$E60*$G60*'Emission Factors'!$E$9))
+
IF(SUM($O60:$P60)=0,0,
IF('Flight Methodologies'!$D$4="A",0,
IF('Flight Methodologies'!$D$4="B",(('Flight Methodologies'!$E$21*'Flight Methodologies'!$E$17*$E60*SUM($O60:$P60)*$G60*'Emission Factors'!$E$9)),
IF('Flight Methodologies'!$D$4="C",0,(('Flight Methodologies'!$E$44*'Flight Methodologies'!$E$40*$E60*SUM($O60:$P60)*$G60*'Emission Factors'!$E$9)))
)))
+
IF($N60=0,0,
IF('Flight Methodologies'!$K$4="A",0,(('Flight Methodologies'!$K$21*'Flight Methodologies'!$K$17*$E60*N60*$G60*'Emission Factors'!$E$9)))
),"")</f>
        <v>0</v>
      </c>
      <c r="V60" s="104">
        <f>IF(SUM(I60:P60)=0,"",
IF(SUM($O60:$P60)=0,0,
IF('Flight Methodologies'!$D$4="A",0,
IF('Flight Methodologies'!$D$4="B",(('Flight Methodologies'!$E$22*'Flight Methodologies'!$E$17*$E60*SUM($O60:$P60)*$G60*'Emission Factors'!$E$10)),
IF('Flight Methodologies'!$D$4="C",0,(('Flight Methodologies'!$E$45*'Flight Methodologies'!$E$40*$E60*SUM($O60:$P60)*$G60*'Emission Factors'!$E$10)))
)))
+
IF($N60=0,0,
IF('Flight Methodologies'!$K$4="A",0,(('Flight Methodologies'!$K$22*'Flight Methodologies'!$K$17*$E60*N60*$G60*'Emission Factors'!$E$10)))
))</f>
        <v>0</v>
      </c>
      <c r="W60" s="104">
        <f>IFERROR(((M60*$D60*$E60*$G60*'Emission Factors'!$E$11))
+
IF(SUM($O60:$P60)=0,0,
IF('Flight Methodologies'!$D$4="A",0,
IF('Flight Methodologies'!$D$4="B",0,
IF('Flight Methodologies'!$D$4="C",0,0)
)))
+
IF($N60=0,0,
IF('Flight Methodologies'!$K$4="A",0,0)
),"")</f>
        <v>0</v>
      </c>
      <c r="X60" s="104">
        <f>IFERROR(IF('Flight Methodologies'!$K$4="A",((($D60-'Flight Methodologies'!$K$9)*$E60*$G60*$N60*'Emission Factors'!$E$12)),((($D60-'Flight Methodologies'!$K$17)*$E60*$G60*$N60*'Emission Factors'!$E$12))
)
+
IF(SUM($O60:$P60)=0,0,
IF('Flight Methodologies'!$D$4="A",0,
IF('Flight Methodologies'!$D$4="B",0,
IF('Flight Methodologies'!$D$4="C",('Flight Methodologies'!$E$29*$E60*SUM($O60:$P60)*$G60*'Emission Factors'!$E$12),('Flight Methodologies'!$E$39*$E60*SUM($O60:$P60)*$G60*'Emission Factors'!$E$12))
))),"")</f>
        <v>0</v>
      </c>
      <c r="Y60" s="104">
        <f>IFERROR(IF('Flight Methodologies'!$D$4="A",((($D60-'Flight Methodologies'!$E$9)*$E60*$G60*$O60*'Emission Factors'!$E$13)),
IF('Flight Methodologies'!$D$4="B",((($D60-'Flight Methodologies'!$E$17)*$E60*$G60*$O60*'Emission Factors'!$E$13)),
IF('Flight Methodologies'!$D$4="C",((($D60-SUM('Flight Methodologies'!$E$29:$E$30))*$E60*$G60*$O60*'Emission Factors'!$E$13)),((($D60-SUM('Flight Methodologies'!$E$39:$E$40))*$E60*$G60*$O60*'Emission Factors'!$E$13)))))
+
IF(SUM($O60:$P60)=0,0,
IF('Flight Methodologies'!$D$4="A",0,
IF('Flight Methodologies'!$D$4="B",0,
IF('Flight Methodologies'!$D$4="C",0,0)
)))
+
IF($N60=0,0,
IF('Flight Methodologies'!$K$4="A",0,0)
),"")</f>
        <v>0</v>
      </c>
      <c r="Z60" s="104">
        <f>IFERROR(IF('Flight Methodologies'!$D$4="A",((($D60-'Flight Methodologies'!$E$9)*$E60*$G60*$P60*'Emission Factors'!$E$14)),
IF('Flight Methodologies'!$D$4="B",((($D60-'Flight Methodologies'!$E$17)*$E60*$G60*$P60*'Emission Factors'!$E$14)),
IF('Flight Methodologies'!$D$4="C",((($D60-SUM('Flight Methodologies'!$E$29:$E$30))*$E60*$G60*$P60*'Emission Factors'!$E$14)),((($D60-SUM('Flight Methodologies'!$E$39:$E$40))*$E60*$G60*$P60*'Emission Factors'!$E$14)))))
+
IF(SUM($O60:$P60)=0,0,
IF('Flight Methodologies'!$D$4="A",0,
IF('Flight Methodologies'!$D$4="B",0,
IF('Flight Methodologies'!$D$4="C",0,0)
)))
+
IF($N60=0,0,
IF('Flight Methodologies'!$K$4="A",0,0)
),"")</f>
        <v>0</v>
      </c>
      <c r="AA60" s="169">
        <f t="shared" si="0"/>
        <v>0</v>
      </c>
      <c r="AC60" s="109">
        <f t="shared" si="1"/>
        <v>0</v>
      </c>
    </row>
    <row r="61" spans="2:29" x14ac:dyDescent="0.35">
      <c r="B61" s="63" t="s">
        <v>53</v>
      </c>
      <c r="C61" s="63" t="str">
        <f>IFERROR(VLOOKUP(B61,'Country and Student Data'!$B$5:$E$300,2,FALSE),"")</f>
        <v>Europe</v>
      </c>
      <c r="D61" s="104">
        <f>IFERROR(
VLOOKUP($B61,'Country and Student Data'!$B$5:$D$300,3,FALSE)
+
IF(OR(C61="Home",C61="UK"),0,
IF('Flight Methodologies'!$D$4="A",'Flight Methodologies'!$E$9,
IF('Flight Methodologies'!$D$4="B",'Flight Methodologies'!$E$17,
IF('Flight Methodologies'!$D$4="C",'Flight Methodologies'!$E$29+'Flight Methodologies'!$E$30,'Flight Methodologies'!$E$39+'Flight Methodologies'!$E$40)))), "")</f>
        <v>3872.56</v>
      </c>
      <c r="E61" s="101">
        <f>IFERROR(VLOOKUP(B61,'Country and Student Data'!B:E,4,FALSE),"")</f>
        <v>13</v>
      </c>
      <c r="G61" s="85">
        <v>2</v>
      </c>
      <c r="H61" s="66"/>
      <c r="I61" s="86"/>
      <c r="J61" s="86"/>
      <c r="K61" s="86"/>
      <c r="L61" s="86"/>
      <c r="M61" s="86"/>
      <c r="N61" s="86"/>
      <c r="O61" s="86">
        <v>1</v>
      </c>
      <c r="P61" s="86"/>
      <c r="R61" s="104">
        <f>IFERROR(
((I61*$D61*$E61*$G61*'Emission Factors'!$E$6))
+
IF(SUM($O61:$P61)=0,0,
IF('Flight Methodologies'!$D$4="A",(0.5*'Flight Methodologies'!$E$9*$E61*SUM($O61:$P61)*$G61*'Emission Factors'!$E$6),
IF('Flight Methodologies'!$D$4="B",(('Flight Methodologies'!$E$18*'Flight Methodologies'!$E$17*$E61*SUM($O61:$P61)*$G61*'Emission Factors'!$E$6)),
IF('Flight Methodologies'!$D$4="C",(0.5*'Flight Methodologies'!$E$30*$E61*SUM($O61:$P61)*$G61*'Emission Factors'!$E$6),(('Flight Methodologies'!$E$41*'Flight Methodologies'!$E$40*$E61*SUM($O61:$P61)*$G61*'Emission Factors'!$E$6)))
)))
+
IF($N61=0,0,
IF('Flight Methodologies'!$K$4="A",(0.5*'Flight Methodologies'!$K$9*$E61*$N61*$G61*'Emission Factors'!$E$6),(('Flight Methodologies'!$K$18*'Flight Methodologies'!$K$17*$E61*N61*$G61*'Emission Factors'!$E$6)))
),"")</f>
        <v>11.698128000000001</v>
      </c>
      <c r="S61" s="104">
        <f>IFERROR(((J61*$D61*$E61*$G61*'Emission Factors'!$E$7))
+
IF(SUM($O61:$P61)=0,0,
IF('Flight Methodologies'!$D$4="A",(0.5*'Flight Methodologies'!$E$9*$E61*SUM($O61:$P61)*$G61*'Emission Factors'!$E$7),
IF('Flight Methodologies'!$D$4="B",(('Flight Methodologies'!$E$19*'Flight Methodologies'!$E$17*$E61*SUM($O61:$P61)*$G61*'Emission Factors'!$E$7)),
IF('Flight Methodologies'!$D$4="C",(0.5*'Flight Methodologies'!$E$30*$E61*SUM($O61:$P61)*$G61*'Emission Factors'!$E$7),(('Flight Methodologies'!$E$42*'Flight Methodologies'!$E$40*$E61*SUM($O61:$P61)*$G61*'Emission Factors'!$E$7)))
)))
+
IF($N61=0,0,
IF('Flight Methodologies'!$K$4="A",(0.5*'Flight Methodologies'!$K$9*$E61*$N61*$G61*'Emission Factors'!$E$7),(('Flight Methodologies'!$K$19*'Flight Methodologies'!$K$17*$E61*N61*$G61*'Emission Factors'!$E$7)))
),"")</f>
        <v>0</v>
      </c>
      <c r="T61" s="104">
        <f>IFERROR(((K61*$D61*$E61*$G61*'Emission Factors'!$E$8))
+
IF(SUM($O61:$P61)=0,0,
IF('Flight Methodologies'!$D$4="A",0,
IF('Flight Methodologies'!$D$4="B",(('Flight Methodologies'!$E$20*'Flight Methodologies'!$E$17*$E61*SUM($O61:$P61)*$G61*'Emission Factors'!$E$8)),
IF('Flight Methodologies'!$D$4="C",0,(('Flight Methodologies'!$E$43*'Flight Methodologies'!$E$40*$E61*SUM($O61:$P61)*$G61*'Emission Factors'!$E$8)))
)))
+
IF($N61=0,0,
IF('Flight Methodologies'!$K$4="A",0,(('Flight Methodologies'!$K$20*'Flight Methodologies'!$K$17*$E61*N61*$G61*'Emission Factors'!$E$8)))
),"")</f>
        <v>0</v>
      </c>
      <c r="U61" s="104">
        <f>IFERROR(((L61*$D61*$E61*$G61*'Emission Factors'!$E$9))
+
IF(SUM($O61:$P61)=0,0,
IF('Flight Methodologies'!$D$4="A",0,
IF('Flight Methodologies'!$D$4="B",(('Flight Methodologies'!$E$21*'Flight Methodologies'!$E$17*$E61*SUM($O61:$P61)*$G61*'Emission Factors'!$E$9)),
IF('Flight Methodologies'!$D$4="C",0,(('Flight Methodologies'!$E$44*'Flight Methodologies'!$E$40*$E61*SUM($O61:$P61)*$G61*'Emission Factors'!$E$9)))
)))
+
IF($N61=0,0,
IF('Flight Methodologies'!$K$4="A",0,(('Flight Methodologies'!$K$21*'Flight Methodologies'!$K$17*$E61*N61*$G61*'Emission Factors'!$E$9)))
),"")</f>
        <v>7.1709577030872484</v>
      </c>
      <c r="V61" s="104">
        <f>IF(SUM(I61:P61)=0,"",
IF(SUM($O61:$P61)=0,0,
IF('Flight Methodologies'!$D$4="A",0,
IF('Flight Methodologies'!$D$4="B",(('Flight Methodologies'!$E$22*'Flight Methodologies'!$E$17*$E61*SUM($O61:$P61)*$G61*'Emission Factors'!$E$10)),
IF('Flight Methodologies'!$D$4="C",0,(('Flight Methodologies'!$E$45*'Flight Methodologies'!$E$40*$E61*SUM($O61:$P61)*$G61*'Emission Factors'!$E$10)))
)))
+
IF($N61=0,0,
IF('Flight Methodologies'!$K$4="A",0,(('Flight Methodologies'!$K$22*'Flight Methodologies'!$K$17*$E61*N61*$G61*'Emission Factors'!$E$10)))
))</f>
        <v>10.432767800865502</v>
      </c>
      <c r="W61" s="104">
        <f>IFERROR(((M61*$D61*$E61*$G61*'Emission Factors'!$E$11))
+
IF(SUM($O61:$P61)=0,0,
IF('Flight Methodologies'!$D$4="A",0,
IF('Flight Methodologies'!$D$4="B",0,
IF('Flight Methodologies'!$D$4="C",0,0)
)))
+
IF($N61=0,0,
IF('Flight Methodologies'!$K$4="A",0,0)
),"")</f>
        <v>0</v>
      </c>
      <c r="X61" s="104">
        <f>IFERROR(IF('Flight Methodologies'!$K$4="A",((($D61-'Flight Methodologies'!$K$9)*$E61*$G61*$N61*'Emission Factors'!$E$12)),((($D61-'Flight Methodologies'!$K$17)*$E61*$G61*$N61*'Emission Factors'!$E$12))
)
+
IF(SUM($O61:$P61)=0,0,
IF('Flight Methodologies'!$D$4="A",0,
IF('Flight Methodologies'!$D$4="B",0,
IF('Flight Methodologies'!$D$4="C",('Flight Methodologies'!$E$29*$E61*SUM($O61:$P61)*$G61*'Emission Factors'!$E$12),('Flight Methodologies'!$E$39*$E61*SUM($O61:$P61)*$G61*'Emission Factors'!$E$12))
))),"")</f>
        <v>4588.6716876</v>
      </c>
      <c r="Y61" s="104">
        <f>IFERROR(IF('Flight Methodologies'!$D$4="A",((($D61-'Flight Methodologies'!$E$9)*$E61*$G61*$O61*'Emission Factors'!$E$13)),
IF('Flight Methodologies'!$D$4="B",((($D61-'Flight Methodologies'!$E$17)*$E61*$G61*$O61*'Emission Factors'!$E$13)),
IF('Flight Methodologies'!$D$4="C",((($D61-SUM('Flight Methodologies'!$E$29:$E$30))*$E61*$G61*$O61*'Emission Factors'!$E$13)),((($D61-SUM('Flight Methodologies'!$E$39:$E$40))*$E61*$G61*$O61*'Emission Factors'!$E$13)))))
+
IF(SUM($O61:$P61)=0,0,
IF('Flight Methodologies'!$D$4="A",0,
IF('Flight Methodologies'!$D$4="B",0,
IF('Flight Methodologies'!$D$4="C",0,0)
)))
+
IF($N61=0,0,
IF('Flight Methodologies'!$K$4="A",0,0)
),"")</f>
        <v>15295.564993799999</v>
      </c>
      <c r="Z61" s="104">
        <f>IFERROR(IF('Flight Methodologies'!$D$4="A",((($D61-'Flight Methodologies'!$E$9)*$E61*$G61*$P61*'Emission Factors'!$E$14)),
IF('Flight Methodologies'!$D$4="B",((($D61-'Flight Methodologies'!$E$17)*$E61*$G61*$P61*'Emission Factors'!$E$14)),
IF('Flight Methodologies'!$D$4="C",((($D61-SUM('Flight Methodologies'!$E$29:$E$30))*$E61*$G61*$P61*'Emission Factors'!$E$14)),((($D61-SUM('Flight Methodologies'!$E$39:$E$40))*$E61*$G61*$P61*'Emission Factors'!$E$14)))))
+
IF(SUM($O61:$P61)=0,0,
IF('Flight Methodologies'!$D$4="A",0,
IF('Flight Methodologies'!$D$4="B",0,
IF('Flight Methodologies'!$D$4="C",0,0)
)))
+
IF($N61=0,0,
IF('Flight Methodologies'!$K$4="A",0,0)
),"")</f>
        <v>0</v>
      </c>
      <c r="AA61" s="169">
        <f t="shared" si="0"/>
        <v>19913.53853490395</v>
      </c>
      <c r="AC61" s="109">
        <f t="shared" si="1"/>
        <v>19.91353853490395</v>
      </c>
    </row>
    <row r="62" spans="2:29" x14ac:dyDescent="0.35">
      <c r="B62" s="63" t="s">
        <v>280</v>
      </c>
      <c r="C62" s="63" t="str">
        <f>IFERROR(VLOOKUP(B62,'Country and Student Data'!$B$5:$E$300,2,FALSE),"")</f>
        <v>Europe</v>
      </c>
      <c r="D62" s="104">
        <f>IFERROR(
VLOOKUP($B62,'Country and Student Data'!$B$5:$D$300,3,FALSE)
+
IF(OR(C62="Home",C62="UK"),0,
IF('Flight Methodologies'!$D$4="A",'Flight Methodologies'!$E$9,
IF('Flight Methodologies'!$D$4="B",'Flight Methodologies'!$E$17,
IF('Flight Methodologies'!$D$4="C",'Flight Methodologies'!$E$29+'Flight Methodologies'!$E$30,'Flight Methodologies'!$E$39+'Flight Methodologies'!$E$40)))), "")</f>
        <v>3872.56</v>
      </c>
      <c r="E62" s="101">
        <f>IFERROR(VLOOKUP(B62,'Country and Student Data'!B:E,4,FALSE),"")</f>
        <v>1</v>
      </c>
      <c r="G62" s="85">
        <v>2</v>
      </c>
      <c r="H62" s="66"/>
      <c r="I62" s="86"/>
      <c r="J62" s="86"/>
      <c r="K62" s="86"/>
      <c r="L62" s="86"/>
      <c r="M62" s="86"/>
      <c r="N62" s="86"/>
      <c r="O62" s="86">
        <v>1</v>
      </c>
      <c r="P62" s="86"/>
      <c r="R62" s="104">
        <f>IFERROR(
((I62*$D62*$E62*$G62*'Emission Factors'!$E$6))
+
IF(SUM($O62:$P62)=0,0,
IF('Flight Methodologies'!$D$4="A",(0.5*'Flight Methodologies'!$E$9*$E62*SUM($O62:$P62)*$G62*'Emission Factors'!$E$6),
IF('Flight Methodologies'!$D$4="B",(('Flight Methodologies'!$E$18*'Flight Methodologies'!$E$17*$E62*SUM($O62:$P62)*$G62*'Emission Factors'!$E$6)),
IF('Flight Methodologies'!$D$4="C",(0.5*'Flight Methodologies'!$E$30*$E62*SUM($O62:$P62)*$G62*'Emission Factors'!$E$6),(('Flight Methodologies'!$E$41*'Flight Methodologies'!$E$40*$E62*SUM($O62:$P62)*$G62*'Emission Factors'!$E$6)))
)))
+
IF($N62=0,0,
IF('Flight Methodologies'!$K$4="A",(0.5*'Flight Methodologies'!$K$9*$E62*$N62*$G62*'Emission Factors'!$E$6),(('Flight Methodologies'!$K$18*'Flight Methodologies'!$K$17*$E62*N62*$G62*'Emission Factors'!$E$6)))
),"")</f>
        <v>0.8998560000000001</v>
      </c>
      <c r="S62" s="104">
        <f>IFERROR(((J62*$D62*$E62*$G62*'Emission Factors'!$E$7))
+
IF(SUM($O62:$P62)=0,0,
IF('Flight Methodologies'!$D$4="A",(0.5*'Flight Methodologies'!$E$9*$E62*SUM($O62:$P62)*$G62*'Emission Factors'!$E$7),
IF('Flight Methodologies'!$D$4="B",(('Flight Methodologies'!$E$19*'Flight Methodologies'!$E$17*$E62*SUM($O62:$P62)*$G62*'Emission Factors'!$E$7)),
IF('Flight Methodologies'!$D$4="C",(0.5*'Flight Methodologies'!$E$30*$E62*SUM($O62:$P62)*$G62*'Emission Factors'!$E$7),(('Flight Methodologies'!$E$42*'Flight Methodologies'!$E$40*$E62*SUM($O62:$P62)*$G62*'Emission Factors'!$E$7)))
)))
+
IF($N62=0,0,
IF('Flight Methodologies'!$K$4="A",(0.5*'Flight Methodologies'!$K$9*$E62*$N62*$G62*'Emission Factors'!$E$7),(('Flight Methodologies'!$K$19*'Flight Methodologies'!$K$17*$E62*N62*$G62*'Emission Factors'!$E$7)))
),"")</f>
        <v>0</v>
      </c>
      <c r="T62" s="104">
        <f>IFERROR(((K62*$D62*$E62*$G62*'Emission Factors'!$E$8))
+
IF(SUM($O62:$P62)=0,0,
IF('Flight Methodologies'!$D$4="A",0,
IF('Flight Methodologies'!$D$4="B",(('Flight Methodologies'!$E$20*'Flight Methodologies'!$E$17*$E62*SUM($O62:$P62)*$G62*'Emission Factors'!$E$8)),
IF('Flight Methodologies'!$D$4="C",0,(('Flight Methodologies'!$E$43*'Flight Methodologies'!$E$40*$E62*SUM($O62:$P62)*$G62*'Emission Factors'!$E$8)))
)))
+
IF($N62=0,0,
IF('Flight Methodologies'!$K$4="A",0,(('Flight Methodologies'!$K$20*'Flight Methodologies'!$K$17*$E62*N62*$G62*'Emission Factors'!$E$8)))
),"")</f>
        <v>0</v>
      </c>
      <c r="U62" s="104">
        <f>IFERROR(((L62*$D62*$E62*$G62*'Emission Factors'!$E$9))
+
IF(SUM($O62:$P62)=0,0,
IF('Flight Methodologies'!$D$4="A",0,
IF('Flight Methodologies'!$D$4="B",(('Flight Methodologies'!$E$21*'Flight Methodologies'!$E$17*$E62*SUM($O62:$P62)*$G62*'Emission Factors'!$E$9)),
IF('Flight Methodologies'!$D$4="C",0,(('Flight Methodologies'!$E$44*'Flight Methodologies'!$E$40*$E62*SUM($O62:$P62)*$G62*'Emission Factors'!$E$9)))
)))
+
IF($N62=0,0,
IF('Flight Methodologies'!$K$4="A",0,(('Flight Methodologies'!$K$21*'Flight Methodologies'!$K$17*$E62*N62*$G62*'Emission Factors'!$E$9)))
),"")</f>
        <v>0.55161213100671147</v>
      </c>
      <c r="V62" s="104">
        <f>IF(SUM(I62:P62)=0,"",
IF(SUM($O62:$P62)=0,0,
IF('Flight Methodologies'!$D$4="A",0,
IF('Flight Methodologies'!$D$4="B",(('Flight Methodologies'!$E$22*'Flight Methodologies'!$E$17*$E62*SUM($O62:$P62)*$G62*'Emission Factors'!$E$10)),
IF('Flight Methodologies'!$D$4="C",0,(('Flight Methodologies'!$E$45*'Flight Methodologies'!$E$40*$E62*SUM($O62:$P62)*$G62*'Emission Factors'!$E$10)))
)))
+
IF($N62=0,0,
IF('Flight Methodologies'!$K$4="A",0,(('Flight Methodologies'!$K$22*'Flight Methodologies'!$K$17*$E62*N62*$G62*'Emission Factors'!$E$10)))
))</f>
        <v>0.80252060006657711</v>
      </c>
      <c r="W62" s="104">
        <f>IFERROR(((M62*$D62*$E62*$G62*'Emission Factors'!$E$11))
+
IF(SUM($O62:$P62)=0,0,
IF('Flight Methodologies'!$D$4="A",0,
IF('Flight Methodologies'!$D$4="B",0,
IF('Flight Methodologies'!$D$4="C",0,0)
)))
+
IF($N62=0,0,
IF('Flight Methodologies'!$K$4="A",0,0)
),"")</f>
        <v>0</v>
      </c>
      <c r="X62" s="104">
        <f>IFERROR(IF('Flight Methodologies'!$K$4="A",((($D62-'Flight Methodologies'!$K$9)*$E62*$G62*$N62*'Emission Factors'!$E$12)),((($D62-'Flight Methodologies'!$K$17)*$E62*$G62*$N62*'Emission Factors'!$E$12))
)
+
IF(SUM($O62:$P62)=0,0,
IF('Flight Methodologies'!$D$4="A",0,
IF('Flight Methodologies'!$D$4="B",0,
IF('Flight Methodologies'!$D$4="C",('Flight Methodologies'!$E$29*$E62*SUM($O62:$P62)*$G62*'Emission Factors'!$E$12),('Flight Methodologies'!$E$39*$E62*SUM($O62:$P62)*$G62*'Emission Factors'!$E$12))
))),"")</f>
        <v>352.97474519999997</v>
      </c>
      <c r="Y62" s="104">
        <f>IFERROR(IF('Flight Methodologies'!$D$4="A",((($D62-'Flight Methodologies'!$E$9)*$E62*$G62*$O62*'Emission Factors'!$E$13)),
IF('Flight Methodologies'!$D$4="B",((($D62-'Flight Methodologies'!$E$17)*$E62*$G62*$O62*'Emission Factors'!$E$13)),
IF('Flight Methodologies'!$D$4="C",((($D62-SUM('Flight Methodologies'!$E$29:$E$30))*$E62*$G62*$O62*'Emission Factors'!$E$13)),((($D62-SUM('Flight Methodologies'!$E$39:$E$40))*$E62*$G62*$O62*'Emission Factors'!$E$13)))))
+
IF(SUM($O62:$P62)=0,0,
IF('Flight Methodologies'!$D$4="A",0,
IF('Flight Methodologies'!$D$4="B",0,
IF('Flight Methodologies'!$D$4="C",0,0)
)))
+
IF($N62=0,0,
IF('Flight Methodologies'!$K$4="A",0,0)
),"")</f>
        <v>1176.5819225999999</v>
      </c>
      <c r="Z62" s="104">
        <f>IFERROR(IF('Flight Methodologies'!$D$4="A",((($D62-'Flight Methodologies'!$E$9)*$E62*$G62*$P62*'Emission Factors'!$E$14)),
IF('Flight Methodologies'!$D$4="B",((($D62-'Flight Methodologies'!$E$17)*$E62*$G62*$P62*'Emission Factors'!$E$14)),
IF('Flight Methodologies'!$D$4="C",((($D62-SUM('Flight Methodologies'!$E$29:$E$30))*$E62*$G62*$P62*'Emission Factors'!$E$14)),((($D62-SUM('Flight Methodologies'!$E$39:$E$40))*$E62*$G62*$P62*'Emission Factors'!$E$14)))))
+
IF(SUM($O62:$P62)=0,0,
IF('Flight Methodologies'!$D$4="A",0,
IF('Flight Methodologies'!$D$4="B",0,
IF('Flight Methodologies'!$D$4="C",0,0)
)))
+
IF($N62=0,0,
IF('Flight Methodologies'!$K$4="A",0,0)
),"")</f>
        <v>0</v>
      </c>
      <c r="AA62" s="169">
        <f t="shared" si="0"/>
        <v>1531.8106565310732</v>
      </c>
      <c r="AC62" s="109">
        <f t="shared" si="1"/>
        <v>1.5318106565310732</v>
      </c>
    </row>
    <row r="63" spans="2:29" x14ac:dyDescent="0.35">
      <c r="B63" s="63" t="s">
        <v>54</v>
      </c>
      <c r="C63" s="63" t="str">
        <f>IFERROR(VLOOKUP(B63,'Country and Student Data'!$B$5:$E$300,2,FALSE),"")</f>
        <v>Europe</v>
      </c>
      <c r="D63" s="104">
        <f>IFERROR(
VLOOKUP($B63,'Country and Student Data'!$B$5:$D$300,3,FALSE)
+
IF(OR(C63="Home",C63="UK"),0,
IF('Flight Methodologies'!$D$4="A",'Flight Methodologies'!$E$9,
IF('Flight Methodologies'!$D$4="B",'Flight Methodologies'!$E$17,
IF('Flight Methodologies'!$D$4="C",'Flight Methodologies'!$E$29+'Flight Methodologies'!$E$30,'Flight Methodologies'!$E$39+'Flight Methodologies'!$E$40)))), "")</f>
        <v>3872.56</v>
      </c>
      <c r="E63" s="101">
        <f>IFERROR(VLOOKUP(B63,'Country and Student Data'!B:E,4,FALSE),"")</f>
        <v>0</v>
      </c>
      <c r="G63" s="85">
        <v>2</v>
      </c>
      <c r="H63" s="66"/>
      <c r="I63" s="86"/>
      <c r="J63" s="86"/>
      <c r="K63" s="86"/>
      <c r="L63" s="86"/>
      <c r="M63" s="86"/>
      <c r="N63" s="86"/>
      <c r="O63" s="86">
        <v>1</v>
      </c>
      <c r="P63" s="86"/>
      <c r="R63" s="104">
        <f>IFERROR(
((I63*$D63*$E63*$G63*'Emission Factors'!$E$6))
+
IF(SUM($O63:$P63)=0,0,
IF('Flight Methodologies'!$D$4="A",(0.5*'Flight Methodologies'!$E$9*$E63*SUM($O63:$P63)*$G63*'Emission Factors'!$E$6),
IF('Flight Methodologies'!$D$4="B",(('Flight Methodologies'!$E$18*'Flight Methodologies'!$E$17*$E63*SUM($O63:$P63)*$G63*'Emission Factors'!$E$6)),
IF('Flight Methodologies'!$D$4="C",(0.5*'Flight Methodologies'!$E$30*$E63*SUM($O63:$P63)*$G63*'Emission Factors'!$E$6),(('Flight Methodologies'!$E$41*'Flight Methodologies'!$E$40*$E63*SUM($O63:$P63)*$G63*'Emission Factors'!$E$6)))
)))
+
IF($N63=0,0,
IF('Flight Methodologies'!$K$4="A",(0.5*'Flight Methodologies'!$K$9*$E63*$N63*$G63*'Emission Factors'!$E$6),(('Flight Methodologies'!$K$18*'Flight Methodologies'!$K$17*$E63*N63*$G63*'Emission Factors'!$E$6)))
),"")</f>
        <v>0</v>
      </c>
      <c r="S63" s="104">
        <f>IFERROR(((J63*$D63*$E63*$G63*'Emission Factors'!$E$7))
+
IF(SUM($O63:$P63)=0,0,
IF('Flight Methodologies'!$D$4="A",(0.5*'Flight Methodologies'!$E$9*$E63*SUM($O63:$P63)*$G63*'Emission Factors'!$E$7),
IF('Flight Methodologies'!$D$4="B",(('Flight Methodologies'!$E$19*'Flight Methodologies'!$E$17*$E63*SUM($O63:$P63)*$G63*'Emission Factors'!$E$7)),
IF('Flight Methodologies'!$D$4="C",(0.5*'Flight Methodologies'!$E$30*$E63*SUM($O63:$P63)*$G63*'Emission Factors'!$E$7),(('Flight Methodologies'!$E$42*'Flight Methodologies'!$E$40*$E63*SUM($O63:$P63)*$G63*'Emission Factors'!$E$7)))
)))
+
IF($N63=0,0,
IF('Flight Methodologies'!$K$4="A",(0.5*'Flight Methodologies'!$K$9*$E63*$N63*$G63*'Emission Factors'!$E$7),(('Flight Methodologies'!$K$19*'Flight Methodologies'!$K$17*$E63*N63*$G63*'Emission Factors'!$E$7)))
),"")</f>
        <v>0</v>
      </c>
      <c r="T63" s="104">
        <f>IFERROR(((K63*$D63*$E63*$G63*'Emission Factors'!$E$8))
+
IF(SUM($O63:$P63)=0,0,
IF('Flight Methodologies'!$D$4="A",0,
IF('Flight Methodologies'!$D$4="B",(('Flight Methodologies'!$E$20*'Flight Methodologies'!$E$17*$E63*SUM($O63:$P63)*$G63*'Emission Factors'!$E$8)),
IF('Flight Methodologies'!$D$4="C",0,(('Flight Methodologies'!$E$43*'Flight Methodologies'!$E$40*$E63*SUM($O63:$P63)*$G63*'Emission Factors'!$E$8)))
)))
+
IF($N63=0,0,
IF('Flight Methodologies'!$K$4="A",0,(('Flight Methodologies'!$K$20*'Flight Methodologies'!$K$17*$E63*N63*$G63*'Emission Factors'!$E$8)))
),"")</f>
        <v>0</v>
      </c>
      <c r="U63" s="104">
        <f>IFERROR(((L63*$D63*$E63*$G63*'Emission Factors'!$E$9))
+
IF(SUM($O63:$P63)=0,0,
IF('Flight Methodologies'!$D$4="A",0,
IF('Flight Methodologies'!$D$4="B",(('Flight Methodologies'!$E$21*'Flight Methodologies'!$E$17*$E63*SUM($O63:$P63)*$G63*'Emission Factors'!$E$9)),
IF('Flight Methodologies'!$D$4="C",0,(('Flight Methodologies'!$E$44*'Flight Methodologies'!$E$40*$E63*SUM($O63:$P63)*$G63*'Emission Factors'!$E$9)))
)))
+
IF($N63=0,0,
IF('Flight Methodologies'!$K$4="A",0,(('Flight Methodologies'!$K$21*'Flight Methodologies'!$K$17*$E63*N63*$G63*'Emission Factors'!$E$9)))
),"")</f>
        <v>0</v>
      </c>
      <c r="V63" s="104">
        <f>IF(SUM(I63:P63)=0,"",
IF(SUM($O63:$P63)=0,0,
IF('Flight Methodologies'!$D$4="A",0,
IF('Flight Methodologies'!$D$4="B",(('Flight Methodologies'!$E$22*'Flight Methodologies'!$E$17*$E63*SUM($O63:$P63)*$G63*'Emission Factors'!$E$10)),
IF('Flight Methodologies'!$D$4="C",0,(('Flight Methodologies'!$E$45*'Flight Methodologies'!$E$40*$E63*SUM($O63:$P63)*$G63*'Emission Factors'!$E$10)))
)))
+
IF($N63=0,0,
IF('Flight Methodologies'!$K$4="A",0,(('Flight Methodologies'!$K$22*'Flight Methodologies'!$K$17*$E63*N63*$G63*'Emission Factors'!$E$10)))
))</f>
        <v>0</v>
      </c>
      <c r="W63" s="104">
        <f>IFERROR(((M63*$D63*$E63*$G63*'Emission Factors'!$E$11))
+
IF(SUM($O63:$P63)=0,0,
IF('Flight Methodologies'!$D$4="A",0,
IF('Flight Methodologies'!$D$4="B",0,
IF('Flight Methodologies'!$D$4="C",0,0)
)))
+
IF($N63=0,0,
IF('Flight Methodologies'!$K$4="A",0,0)
),"")</f>
        <v>0</v>
      </c>
      <c r="X63" s="104">
        <f>IFERROR(IF('Flight Methodologies'!$K$4="A",((($D63-'Flight Methodologies'!$K$9)*$E63*$G63*$N63*'Emission Factors'!$E$12)),((($D63-'Flight Methodologies'!$K$17)*$E63*$G63*$N63*'Emission Factors'!$E$12))
)
+
IF(SUM($O63:$P63)=0,0,
IF('Flight Methodologies'!$D$4="A",0,
IF('Flight Methodologies'!$D$4="B",0,
IF('Flight Methodologies'!$D$4="C",('Flight Methodologies'!$E$29*$E63*SUM($O63:$P63)*$G63*'Emission Factors'!$E$12),('Flight Methodologies'!$E$39*$E63*SUM($O63:$P63)*$G63*'Emission Factors'!$E$12))
))),"")</f>
        <v>0</v>
      </c>
      <c r="Y63" s="104">
        <f>IFERROR(IF('Flight Methodologies'!$D$4="A",((($D63-'Flight Methodologies'!$E$9)*$E63*$G63*$O63*'Emission Factors'!$E$13)),
IF('Flight Methodologies'!$D$4="B",((($D63-'Flight Methodologies'!$E$17)*$E63*$G63*$O63*'Emission Factors'!$E$13)),
IF('Flight Methodologies'!$D$4="C",((($D63-SUM('Flight Methodologies'!$E$29:$E$30))*$E63*$G63*$O63*'Emission Factors'!$E$13)),((($D63-SUM('Flight Methodologies'!$E$39:$E$40))*$E63*$G63*$O63*'Emission Factors'!$E$13)))))
+
IF(SUM($O63:$P63)=0,0,
IF('Flight Methodologies'!$D$4="A",0,
IF('Flight Methodologies'!$D$4="B",0,
IF('Flight Methodologies'!$D$4="C",0,0)
)))
+
IF($N63=0,0,
IF('Flight Methodologies'!$K$4="A",0,0)
),"")</f>
        <v>0</v>
      </c>
      <c r="Z63" s="104">
        <f>IFERROR(IF('Flight Methodologies'!$D$4="A",((($D63-'Flight Methodologies'!$E$9)*$E63*$G63*$P63*'Emission Factors'!$E$14)),
IF('Flight Methodologies'!$D$4="B",((($D63-'Flight Methodologies'!$E$17)*$E63*$G63*$P63*'Emission Factors'!$E$14)),
IF('Flight Methodologies'!$D$4="C",((($D63-SUM('Flight Methodologies'!$E$29:$E$30))*$E63*$G63*$P63*'Emission Factors'!$E$14)),((($D63-SUM('Flight Methodologies'!$E$39:$E$40))*$E63*$G63*$P63*'Emission Factors'!$E$14)))))
+
IF(SUM($O63:$P63)=0,0,
IF('Flight Methodologies'!$D$4="A",0,
IF('Flight Methodologies'!$D$4="B",0,
IF('Flight Methodologies'!$D$4="C",0,0)
)))
+
IF($N63=0,0,
IF('Flight Methodologies'!$K$4="A",0,0)
),"")</f>
        <v>0</v>
      </c>
      <c r="AA63" s="169">
        <f t="shared" si="0"/>
        <v>0</v>
      </c>
      <c r="AC63" s="109">
        <f t="shared" si="1"/>
        <v>0</v>
      </c>
    </row>
    <row r="64" spans="2:29" x14ac:dyDescent="0.35">
      <c r="B64" s="63" t="s">
        <v>55</v>
      </c>
      <c r="C64" s="63" t="str">
        <f>IFERROR(VLOOKUP(B64,'Country and Student Data'!$B$5:$E$300,2,FALSE),"")</f>
        <v>Europe</v>
      </c>
      <c r="D64" s="104">
        <f>IFERROR(
VLOOKUP($B64,'Country and Student Data'!$B$5:$D$300,3,FALSE)
+
IF(OR(C64="Home",C64="UK"),0,
IF('Flight Methodologies'!$D$4="A",'Flight Methodologies'!$E$9,
IF('Flight Methodologies'!$D$4="B",'Flight Methodologies'!$E$17,
IF('Flight Methodologies'!$D$4="C",'Flight Methodologies'!$E$29+'Flight Methodologies'!$E$30,'Flight Methodologies'!$E$39+'Flight Methodologies'!$E$40)))), "")</f>
        <v>1688.2400000000002</v>
      </c>
      <c r="E64" s="101">
        <f>IFERROR(VLOOKUP(B64,'Country and Student Data'!B:E,4,FALSE),"")</f>
        <v>29</v>
      </c>
      <c r="G64" s="85">
        <v>2</v>
      </c>
      <c r="H64" s="66"/>
      <c r="I64" s="86"/>
      <c r="J64" s="86"/>
      <c r="K64" s="86"/>
      <c r="L64" s="86"/>
      <c r="M64" s="86"/>
      <c r="N64" s="86"/>
      <c r="O64" s="86">
        <v>1</v>
      </c>
      <c r="P64" s="86"/>
      <c r="R64" s="104">
        <f>IFERROR(
((I64*$D64*$E64*$G64*'Emission Factors'!$E$6))
+
IF(SUM($O64:$P64)=0,0,
IF('Flight Methodologies'!$D$4="A",(0.5*'Flight Methodologies'!$E$9*$E64*SUM($O64:$P64)*$G64*'Emission Factors'!$E$6),
IF('Flight Methodologies'!$D$4="B",(('Flight Methodologies'!$E$18*'Flight Methodologies'!$E$17*$E64*SUM($O64:$P64)*$G64*'Emission Factors'!$E$6)),
IF('Flight Methodologies'!$D$4="C",(0.5*'Flight Methodologies'!$E$30*$E64*SUM($O64:$P64)*$G64*'Emission Factors'!$E$6),(('Flight Methodologies'!$E$41*'Flight Methodologies'!$E$40*$E64*SUM($O64:$P64)*$G64*'Emission Factors'!$E$6)))
)))
+
IF($N64=0,0,
IF('Flight Methodologies'!$K$4="A",(0.5*'Flight Methodologies'!$K$9*$E64*$N64*$G64*'Emission Factors'!$E$6),(('Flight Methodologies'!$K$18*'Flight Methodologies'!$K$17*$E64*N64*$G64*'Emission Factors'!$E$6)))
),"")</f>
        <v>26.095824000000004</v>
      </c>
      <c r="S64" s="104">
        <f>IFERROR(((J64*$D64*$E64*$G64*'Emission Factors'!$E$7))
+
IF(SUM($O64:$P64)=0,0,
IF('Flight Methodologies'!$D$4="A",(0.5*'Flight Methodologies'!$E$9*$E64*SUM($O64:$P64)*$G64*'Emission Factors'!$E$7),
IF('Flight Methodologies'!$D$4="B",(('Flight Methodologies'!$E$19*'Flight Methodologies'!$E$17*$E64*SUM($O64:$P64)*$G64*'Emission Factors'!$E$7)),
IF('Flight Methodologies'!$D$4="C",(0.5*'Flight Methodologies'!$E$30*$E64*SUM($O64:$P64)*$G64*'Emission Factors'!$E$7),(('Flight Methodologies'!$E$42*'Flight Methodologies'!$E$40*$E64*SUM($O64:$P64)*$G64*'Emission Factors'!$E$7)))
)))
+
IF($N64=0,0,
IF('Flight Methodologies'!$K$4="A",(0.5*'Flight Methodologies'!$K$9*$E64*$N64*$G64*'Emission Factors'!$E$7),(('Flight Methodologies'!$K$19*'Flight Methodologies'!$K$17*$E64*N64*$G64*'Emission Factors'!$E$7)))
),"")</f>
        <v>0</v>
      </c>
      <c r="T64" s="104">
        <f>IFERROR(((K64*$D64*$E64*$G64*'Emission Factors'!$E$8))
+
IF(SUM($O64:$P64)=0,0,
IF('Flight Methodologies'!$D$4="A",0,
IF('Flight Methodologies'!$D$4="B",(('Flight Methodologies'!$E$20*'Flight Methodologies'!$E$17*$E64*SUM($O64:$P64)*$G64*'Emission Factors'!$E$8)),
IF('Flight Methodologies'!$D$4="C",0,(('Flight Methodologies'!$E$43*'Flight Methodologies'!$E$40*$E64*SUM($O64:$P64)*$G64*'Emission Factors'!$E$8)))
)))
+
IF($N64=0,0,
IF('Flight Methodologies'!$K$4="A",0,(('Flight Methodologies'!$K$20*'Flight Methodologies'!$K$17*$E64*N64*$G64*'Emission Factors'!$E$8)))
),"")</f>
        <v>0</v>
      </c>
      <c r="U64" s="104">
        <f>IFERROR(((L64*$D64*$E64*$G64*'Emission Factors'!$E$9))
+
IF(SUM($O64:$P64)=0,0,
IF('Flight Methodologies'!$D$4="A",0,
IF('Flight Methodologies'!$D$4="B",(('Flight Methodologies'!$E$21*'Flight Methodologies'!$E$17*$E64*SUM($O64:$P64)*$G64*'Emission Factors'!$E$9)),
IF('Flight Methodologies'!$D$4="C",0,(('Flight Methodologies'!$E$44*'Flight Methodologies'!$E$40*$E64*SUM($O64:$P64)*$G64*'Emission Factors'!$E$9)))
)))
+
IF($N64=0,0,
IF('Flight Methodologies'!$K$4="A",0,(('Flight Methodologies'!$K$21*'Flight Methodologies'!$K$17*$E64*N64*$G64*'Emission Factors'!$E$9)))
),"")</f>
        <v>15.996751799194634</v>
      </c>
      <c r="V64" s="104">
        <f>IF(SUM(I64:P64)=0,"",
IF(SUM($O64:$P64)=0,0,
IF('Flight Methodologies'!$D$4="A",0,
IF('Flight Methodologies'!$D$4="B",(('Flight Methodologies'!$E$22*'Flight Methodologies'!$E$17*$E64*SUM($O64:$P64)*$G64*'Emission Factors'!$E$10)),
IF('Flight Methodologies'!$D$4="C",0,(('Flight Methodologies'!$E$45*'Flight Methodologies'!$E$40*$E64*SUM($O64:$P64)*$G64*'Emission Factors'!$E$10)))
)))
+
IF($N64=0,0,
IF('Flight Methodologies'!$K$4="A",0,(('Flight Methodologies'!$K$22*'Flight Methodologies'!$K$17*$E64*N64*$G64*'Emission Factors'!$E$10)))
))</f>
        <v>23.273097401930738</v>
      </c>
      <c r="W64" s="104">
        <f>IFERROR(((M64*$D64*$E64*$G64*'Emission Factors'!$E$11))
+
IF(SUM($O64:$P64)=0,0,
IF('Flight Methodologies'!$D$4="A",0,
IF('Flight Methodologies'!$D$4="B",0,
IF('Flight Methodologies'!$D$4="C",0,0)
)))
+
IF($N64=0,0,
IF('Flight Methodologies'!$K$4="A",0,0)
),"")</f>
        <v>0</v>
      </c>
      <c r="X64" s="104">
        <f>IFERROR(IF('Flight Methodologies'!$K$4="A",((($D64-'Flight Methodologies'!$K$9)*$E64*$G64*$N64*'Emission Factors'!$E$12)),((($D64-'Flight Methodologies'!$K$17)*$E64*$G64*$N64*'Emission Factors'!$E$12))
)
+
IF(SUM($O64:$P64)=0,0,
IF('Flight Methodologies'!$D$4="A",0,
IF('Flight Methodologies'!$D$4="B",0,
IF('Flight Methodologies'!$D$4="C",('Flight Methodologies'!$E$29*$E64*SUM($O64:$P64)*$G64*'Emission Factors'!$E$12),('Flight Methodologies'!$E$39*$E64*SUM($O64:$P64)*$G64*'Emission Factors'!$E$12))
))),"")</f>
        <v>10236.2676108</v>
      </c>
      <c r="Y64" s="104">
        <f>IFERROR(IF('Flight Methodologies'!$D$4="A",((($D64-'Flight Methodologies'!$E$9)*$E64*$G64*$O64*'Emission Factors'!$E$13)),
IF('Flight Methodologies'!$D$4="B",((($D64-'Flight Methodologies'!$E$17)*$E64*$G64*$O64*'Emission Factors'!$E$13)),
IF('Flight Methodologies'!$D$4="C",((($D64-SUM('Flight Methodologies'!$E$29:$E$30))*$E64*$G64*$O64*'Emission Factors'!$E$13)),((($D64-SUM('Flight Methodologies'!$E$39:$E$40))*$E64*$G64*$O64*'Emission Factors'!$E$13)))))
+
IF(SUM($O64:$P64)=0,0,
IF('Flight Methodologies'!$D$4="A",0,
IF('Flight Methodologies'!$D$4="B",0,
IF('Flight Methodologies'!$D$4="C",0,0)
)))
+
IF($N64=0,0,
IF('Flight Methodologies'!$K$4="A",0,0)
),"")</f>
        <v>10952.9730482</v>
      </c>
      <c r="Z64" s="104">
        <f>IFERROR(IF('Flight Methodologies'!$D$4="A",((($D64-'Flight Methodologies'!$E$9)*$E64*$G64*$P64*'Emission Factors'!$E$14)),
IF('Flight Methodologies'!$D$4="B",((($D64-'Flight Methodologies'!$E$17)*$E64*$G64*$P64*'Emission Factors'!$E$14)),
IF('Flight Methodologies'!$D$4="C",((($D64-SUM('Flight Methodologies'!$E$29:$E$30))*$E64*$G64*$P64*'Emission Factors'!$E$14)),((($D64-SUM('Flight Methodologies'!$E$39:$E$40))*$E64*$G64*$P64*'Emission Factors'!$E$14)))))
+
IF(SUM($O64:$P64)=0,0,
IF('Flight Methodologies'!$D$4="A",0,
IF('Flight Methodologies'!$D$4="B",0,
IF('Flight Methodologies'!$D$4="C",0,0)
)))
+
IF($N64=0,0,
IF('Flight Methodologies'!$K$4="A",0,0)
),"")</f>
        <v>0</v>
      </c>
      <c r="AA64" s="169">
        <f t="shared" si="0"/>
        <v>21254.606332201125</v>
      </c>
      <c r="AC64" s="109">
        <f t="shared" si="1"/>
        <v>21.254606332201124</v>
      </c>
    </row>
    <row r="65" spans="2:29" x14ac:dyDescent="0.35">
      <c r="B65" s="63" t="s">
        <v>56</v>
      </c>
      <c r="C65" s="63" t="str">
        <f>IFERROR(VLOOKUP(B65,'Country and Student Data'!$B$5:$E$300,2,FALSE),"")</f>
        <v>Europe</v>
      </c>
      <c r="D65" s="104">
        <f>IFERROR(
VLOOKUP($B65,'Country and Student Data'!$B$5:$D$300,3,FALSE)
+
IF(OR(C65="Home",C65="UK"),0,
IF('Flight Methodologies'!$D$4="A",'Flight Methodologies'!$E$9,
IF('Flight Methodologies'!$D$4="B",'Flight Methodologies'!$E$17,
IF('Flight Methodologies'!$D$4="C",'Flight Methodologies'!$E$29+'Flight Methodologies'!$E$30,'Flight Methodologies'!$E$39+'Flight Methodologies'!$E$40)))), "")</f>
        <v>1611.52</v>
      </c>
      <c r="E65" s="101">
        <f>IFERROR(VLOOKUP(B65,'Country and Student Data'!B:E,4,FALSE),"")</f>
        <v>40</v>
      </c>
      <c r="G65" s="85">
        <v>2</v>
      </c>
      <c r="H65" s="66"/>
      <c r="I65" s="86"/>
      <c r="J65" s="86"/>
      <c r="K65" s="86"/>
      <c r="L65" s="86"/>
      <c r="M65" s="86"/>
      <c r="N65" s="86"/>
      <c r="O65" s="86">
        <v>1</v>
      </c>
      <c r="P65" s="86"/>
      <c r="R65" s="104">
        <f>IFERROR(
((I65*$D65*$E65*$G65*'Emission Factors'!$E$6))
+
IF(SUM($O65:$P65)=0,0,
IF('Flight Methodologies'!$D$4="A",(0.5*'Flight Methodologies'!$E$9*$E65*SUM($O65:$P65)*$G65*'Emission Factors'!$E$6),
IF('Flight Methodologies'!$D$4="B",(('Flight Methodologies'!$E$18*'Flight Methodologies'!$E$17*$E65*SUM($O65:$P65)*$G65*'Emission Factors'!$E$6)),
IF('Flight Methodologies'!$D$4="C",(0.5*'Flight Methodologies'!$E$30*$E65*SUM($O65:$P65)*$G65*'Emission Factors'!$E$6),(('Flight Methodologies'!$E$41*'Flight Methodologies'!$E$40*$E65*SUM($O65:$P65)*$G65*'Emission Factors'!$E$6)))
)))
+
IF($N65=0,0,
IF('Flight Methodologies'!$K$4="A",(0.5*'Flight Methodologies'!$K$9*$E65*$N65*$G65*'Emission Factors'!$E$6),(('Flight Methodologies'!$K$18*'Flight Methodologies'!$K$17*$E65*N65*$G65*'Emission Factors'!$E$6)))
),"")</f>
        <v>35.994240000000005</v>
      </c>
      <c r="S65" s="104">
        <f>IFERROR(((J65*$D65*$E65*$G65*'Emission Factors'!$E$7))
+
IF(SUM($O65:$P65)=0,0,
IF('Flight Methodologies'!$D$4="A",(0.5*'Flight Methodologies'!$E$9*$E65*SUM($O65:$P65)*$G65*'Emission Factors'!$E$7),
IF('Flight Methodologies'!$D$4="B",(('Flight Methodologies'!$E$19*'Flight Methodologies'!$E$17*$E65*SUM($O65:$P65)*$G65*'Emission Factors'!$E$7)),
IF('Flight Methodologies'!$D$4="C",(0.5*'Flight Methodologies'!$E$30*$E65*SUM($O65:$P65)*$G65*'Emission Factors'!$E$7),(('Flight Methodologies'!$E$42*'Flight Methodologies'!$E$40*$E65*SUM($O65:$P65)*$G65*'Emission Factors'!$E$7)))
)))
+
IF($N65=0,0,
IF('Flight Methodologies'!$K$4="A",(0.5*'Flight Methodologies'!$K$9*$E65*$N65*$G65*'Emission Factors'!$E$7),(('Flight Methodologies'!$K$19*'Flight Methodologies'!$K$17*$E65*N65*$G65*'Emission Factors'!$E$7)))
),"")</f>
        <v>0</v>
      </c>
      <c r="T65" s="104">
        <f>IFERROR(((K65*$D65*$E65*$G65*'Emission Factors'!$E$8))
+
IF(SUM($O65:$P65)=0,0,
IF('Flight Methodologies'!$D$4="A",0,
IF('Flight Methodologies'!$D$4="B",(('Flight Methodologies'!$E$20*'Flight Methodologies'!$E$17*$E65*SUM($O65:$P65)*$G65*'Emission Factors'!$E$8)),
IF('Flight Methodologies'!$D$4="C",0,(('Flight Methodologies'!$E$43*'Flight Methodologies'!$E$40*$E65*SUM($O65:$P65)*$G65*'Emission Factors'!$E$8)))
)))
+
IF($N65=0,0,
IF('Flight Methodologies'!$K$4="A",0,(('Flight Methodologies'!$K$20*'Flight Methodologies'!$K$17*$E65*N65*$G65*'Emission Factors'!$E$8)))
),"")</f>
        <v>0</v>
      </c>
      <c r="U65" s="104">
        <f>IFERROR(((L65*$D65*$E65*$G65*'Emission Factors'!$E$9))
+
IF(SUM($O65:$P65)=0,0,
IF('Flight Methodologies'!$D$4="A",0,
IF('Flight Methodologies'!$D$4="B",(('Flight Methodologies'!$E$21*'Flight Methodologies'!$E$17*$E65*SUM($O65:$P65)*$G65*'Emission Factors'!$E$9)),
IF('Flight Methodologies'!$D$4="C",0,(('Flight Methodologies'!$E$44*'Flight Methodologies'!$E$40*$E65*SUM($O65:$P65)*$G65*'Emission Factors'!$E$9)))
)))
+
IF($N65=0,0,
IF('Flight Methodologies'!$K$4="A",0,(('Flight Methodologies'!$K$21*'Flight Methodologies'!$K$17*$E65*N65*$G65*'Emission Factors'!$E$9)))
),"")</f>
        <v>22.064485240268457</v>
      </c>
      <c r="V65" s="104">
        <f>IF(SUM(I65:P65)=0,"",
IF(SUM($O65:$P65)=0,0,
IF('Flight Methodologies'!$D$4="A",0,
IF('Flight Methodologies'!$D$4="B",(('Flight Methodologies'!$E$22*'Flight Methodologies'!$E$17*$E65*SUM($O65:$P65)*$G65*'Emission Factors'!$E$10)),
IF('Flight Methodologies'!$D$4="C",0,(('Flight Methodologies'!$E$45*'Flight Methodologies'!$E$40*$E65*SUM($O65:$P65)*$G65*'Emission Factors'!$E$10)))
)))
+
IF($N65=0,0,
IF('Flight Methodologies'!$K$4="A",0,(('Flight Methodologies'!$K$22*'Flight Methodologies'!$K$17*$E65*N65*$G65*'Emission Factors'!$E$10)))
))</f>
        <v>32.100824002663082</v>
      </c>
      <c r="W65" s="104">
        <f>IFERROR(((M65*$D65*$E65*$G65*'Emission Factors'!$E$11))
+
IF(SUM($O65:$P65)=0,0,
IF('Flight Methodologies'!$D$4="A",0,
IF('Flight Methodologies'!$D$4="B",0,
IF('Flight Methodologies'!$D$4="C",0,0)
)))
+
IF($N65=0,0,
IF('Flight Methodologies'!$K$4="A",0,0)
),"")</f>
        <v>0</v>
      </c>
      <c r="X65" s="104">
        <f>IFERROR(IF('Flight Methodologies'!$K$4="A",((($D65-'Flight Methodologies'!$K$9)*$E65*$G65*$N65*'Emission Factors'!$E$12)),((($D65-'Flight Methodologies'!$K$17)*$E65*$G65*$N65*'Emission Factors'!$E$12))
)
+
IF(SUM($O65:$P65)=0,0,
IF('Flight Methodologies'!$D$4="A",0,
IF('Flight Methodologies'!$D$4="B",0,
IF('Flight Methodologies'!$D$4="C",('Flight Methodologies'!$E$29*$E65*SUM($O65:$P65)*$G65*'Emission Factors'!$E$12),('Flight Methodologies'!$E$39*$E65*SUM($O65:$P65)*$G65*'Emission Factors'!$E$12))
))),"")</f>
        <v>14118.989808</v>
      </c>
      <c r="Y65" s="104">
        <f>IFERROR(IF('Flight Methodologies'!$D$4="A",((($D65-'Flight Methodologies'!$E$9)*$E65*$G65*$O65*'Emission Factors'!$E$13)),
IF('Flight Methodologies'!$D$4="B",((($D65-'Flight Methodologies'!$E$17)*$E65*$G65*$O65*'Emission Factors'!$E$13)),
IF('Flight Methodologies'!$D$4="C",((($D65-SUM('Flight Methodologies'!$E$29:$E$30))*$E65*$G65*$O65*'Emission Factors'!$E$13)),((($D65-SUM('Flight Methodologies'!$E$39:$E$40))*$E65*$G65*$O65*'Emission Factors'!$E$13)))))
+
IF(SUM($O65:$P65)=0,0,
IF('Flight Methodologies'!$D$4="A",0,
IF('Flight Methodologies'!$D$4="B",0,
IF('Flight Methodologies'!$D$4="C",0,0)
)))
+
IF($N65=0,0,
IF('Flight Methodologies'!$K$4="A",0,0)
),"")</f>
        <v>13985.16612</v>
      </c>
      <c r="Z65" s="104">
        <f>IFERROR(IF('Flight Methodologies'!$D$4="A",((($D65-'Flight Methodologies'!$E$9)*$E65*$G65*$P65*'Emission Factors'!$E$14)),
IF('Flight Methodologies'!$D$4="B",((($D65-'Flight Methodologies'!$E$17)*$E65*$G65*$P65*'Emission Factors'!$E$14)),
IF('Flight Methodologies'!$D$4="C",((($D65-SUM('Flight Methodologies'!$E$29:$E$30))*$E65*$G65*$P65*'Emission Factors'!$E$14)),((($D65-SUM('Flight Methodologies'!$E$39:$E$40))*$E65*$G65*$P65*'Emission Factors'!$E$14)))))
+
IF(SUM($O65:$P65)=0,0,
IF('Flight Methodologies'!$D$4="A",0,
IF('Flight Methodologies'!$D$4="B",0,
IF('Flight Methodologies'!$D$4="C",0,0)
)))
+
IF($N65=0,0,
IF('Flight Methodologies'!$K$4="A",0,0)
),"")</f>
        <v>0</v>
      </c>
      <c r="AA65" s="169">
        <f t="shared" si="0"/>
        <v>28194.315477242933</v>
      </c>
      <c r="AC65" s="109">
        <f t="shared" si="1"/>
        <v>28.194315477242935</v>
      </c>
    </row>
    <row r="66" spans="2:29" x14ac:dyDescent="0.35">
      <c r="B66" s="63" t="s">
        <v>57</v>
      </c>
      <c r="C66" s="63" t="str">
        <f>IFERROR(VLOOKUP(B66,'Country and Student Data'!$B$5:$E$300,2,FALSE),"")</f>
        <v>Africa</v>
      </c>
      <c r="D66" s="104">
        <f>IFERROR(
VLOOKUP($B66,'Country and Student Data'!$B$5:$D$300,3,FALSE)
+
IF(OR(C66="Home",C66="UK"),0,
IF('Flight Methodologies'!$D$4="A",'Flight Methodologies'!$E$9,
IF('Flight Methodologies'!$D$4="B",'Flight Methodologies'!$E$17,
IF('Flight Methodologies'!$D$4="C",'Flight Methodologies'!$E$29+'Flight Methodologies'!$E$30,'Flight Methodologies'!$E$39+'Flight Methodologies'!$E$40)))), "")</f>
        <v>6552.75</v>
      </c>
      <c r="E66" s="101">
        <f>IFERROR(VLOOKUP(B66,'Country and Student Data'!B:E,4,FALSE),"")</f>
        <v>0</v>
      </c>
      <c r="G66" s="85">
        <v>2</v>
      </c>
      <c r="H66" s="66"/>
      <c r="I66" s="86"/>
      <c r="J66" s="86"/>
      <c r="K66" s="86"/>
      <c r="L66" s="86"/>
      <c r="M66" s="86"/>
      <c r="N66" s="86"/>
      <c r="O66" s="86"/>
      <c r="P66" s="86">
        <v>1</v>
      </c>
      <c r="R66" s="104">
        <f>IFERROR(
((I66*$D66*$E66*$G66*'Emission Factors'!$E$6))
+
IF(SUM($O66:$P66)=0,0,
IF('Flight Methodologies'!$D$4="A",(0.5*'Flight Methodologies'!$E$9*$E66*SUM($O66:$P66)*$G66*'Emission Factors'!$E$6),
IF('Flight Methodologies'!$D$4="B",(('Flight Methodologies'!$E$18*'Flight Methodologies'!$E$17*$E66*SUM($O66:$P66)*$G66*'Emission Factors'!$E$6)),
IF('Flight Methodologies'!$D$4="C",(0.5*'Flight Methodologies'!$E$30*$E66*SUM($O66:$P66)*$G66*'Emission Factors'!$E$6),(('Flight Methodologies'!$E$41*'Flight Methodologies'!$E$40*$E66*SUM($O66:$P66)*$G66*'Emission Factors'!$E$6)))
)))
+
IF($N66=0,0,
IF('Flight Methodologies'!$K$4="A",(0.5*'Flight Methodologies'!$K$9*$E66*$N66*$G66*'Emission Factors'!$E$6),(('Flight Methodologies'!$K$18*'Flight Methodologies'!$K$17*$E66*N66*$G66*'Emission Factors'!$E$6)))
),"")</f>
        <v>0</v>
      </c>
      <c r="S66" s="104">
        <f>IFERROR(((J66*$D66*$E66*$G66*'Emission Factors'!$E$7))
+
IF(SUM($O66:$P66)=0,0,
IF('Flight Methodologies'!$D$4="A",(0.5*'Flight Methodologies'!$E$9*$E66*SUM($O66:$P66)*$G66*'Emission Factors'!$E$7),
IF('Flight Methodologies'!$D$4="B",(('Flight Methodologies'!$E$19*'Flight Methodologies'!$E$17*$E66*SUM($O66:$P66)*$G66*'Emission Factors'!$E$7)),
IF('Flight Methodologies'!$D$4="C",(0.5*'Flight Methodologies'!$E$30*$E66*SUM($O66:$P66)*$G66*'Emission Factors'!$E$7),(('Flight Methodologies'!$E$42*'Flight Methodologies'!$E$40*$E66*SUM($O66:$P66)*$G66*'Emission Factors'!$E$7)))
)))
+
IF($N66=0,0,
IF('Flight Methodologies'!$K$4="A",(0.5*'Flight Methodologies'!$K$9*$E66*$N66*$G66*'Emission Factors'!$E$7),(('Flight Methodologies'!$K$19*'Flight Methodologies'!$K$17*$E66*N66*$G66*'Emission Factors'!$E$7)))
),"")</f>
        <v>0</v>
      </c>
      <c r="T66" s="104">
        <f>IFERROR(((K66*$D66*$E66*$G66*'Emission Factors'!$E$8))
+
IF(SUM($O66:$P66)=0,0,
IF('Flight Methodologies'!$D$4="A",0,
IF('Flight Methodologies'!$D$4="B",(('Flight Methodologies'!$E$20*'Flight Methodologies'!$E$17*$E66*SUM($O66:$P66)*$G66*'Emission Factors'!$E$8)),
IF('Flight Methodologies'!$D$4="C",0,(('Flight Methodologies'!$E$43*'Flight Methodologies'!$E$40*$E66*SUM($O66:$P66)*$G66*'Emission Factors'!$E$8)))
)))
+
IF($N66=0,0,
IF('Flight Methodologies'!$K$4="A",0,(('Flight Methodologies'!$K$20*'Flight Methodologies'!$K$17*$E66*N66*$G66*'Emission Factors'!$E$8)))
),"")</f>
        <v>0</v>
      </c>
      <c r="U66" s="104">
        <f>IFERROR(((L66*$D66*$E66*$G66*'Emission Factors'!$E$9))
+
IF(SUM($O66:$P66)=0,0,
IF('Flight Methodologies'!$D$4="A",0,
IF('Flight Methodologies'!$D$4="B",(('Flight Methodologies'!$E$21*'Flight Methodologies'!$E$17*$E66*SUM($O66:$P66)*$G66*'Emission Factors'!$E$9)),
IF('Flight Methodologies'!$D$4="C",0,(('Flight Methodologies'!$E$44*'Flight Methodologies'!$E$40*$E66*SUM($O66:$P66)*$G66*'Emission Factors'!$E$9)))
)))
+
IF($N66=0,0,
IF('Flight Methodologies'!$K$4="A",0,(('Flight Methodologies'!$K$21*'Flight Methodologies'!$K$17*$E66*N66*$G66*'Emission Factors'!$E$9)))
),"")</f>
        <v>0</v>
      </c>
      <c r="V66" s="104">
        <f>IF(SUM(I66:P66)=0,"",
IF(SUM($O66:$P66)=0,0,
IF('Flight Methodologies'!$D$4="A",0,
IF('Flight Methodologies'!$D$4="B",(('Flight Methodologies'!$E$22*'Flight Methodologies'!$E$17*$E66*SUM($O66:$P66)*$G66*'Emission Factors'!$E$10)),
IF('Flight Methodologies'!$D$4="C",0,(('Flight Methodologies'!$E$45*'Flight Methodologies'!$E$40*$E66*SUM($O66:$P66)*$G66*'Emission Factors'!$E$10)))
)))
+
IF($N66=0,0,
IF('Flight Methodologies'!$K$4="A",0,(('Flight Methodologies'!$K$22*'Flight Methodologies'!$K$17*$E66*N66*$G66*'Emission Factors'!$E$10)))
))</f>
        <v>0</v>
      </c>
      <c r="W66" s="104">
        <f>IFERROR(((M66*$D66*$E66*$G66*'Emission Factors'!$E$11))
+
IF(SUM($O66:$P66)=0,0,
IF('Flight Methodologies'!$D$4="A",0,
IF('Flight Methodologies'!$D$4="B",0,
IF('Flight Methodologies'!$D$4="C",0,0)
)))
+
IF($N66=0,0,
IF('Flight Methodologies'!$K$4="A",0,0)
),"")</f>
        <v>0</v>
      </c>
      <c r="X66" s="104">
        <f>IFERROR(IF('Flight Methodologies'!$K$4="A",((($D66-'Flight Methodologies'!$K$9)*$E66*$G66*$N66*'Emission Factors'!$E$12)),((($D66-'Flight Methodologies'!$K$17)*$E66*$G66*$N66*'Emission Factors'!$E$12))
)
+
IF(SUM($O66:$P66)=0,0,
IF('Flight Methodologies'!$D$4="A",0,
IF('Flight Methodologies'!$D$4="B",0,
IF('Flight Methodologies'!$D$4="C",('Flight Methodologies'!$E$29*$E66*SUM($O66:$P66)*$G66*'Emission Factors'!$E$12),('Flight Methodologies'!$E$39*$E66*SUM($O66:$P66)*$G66*'Emission Factors'!$E$12))
))),"")</f>
        <v>0</v>
      </c>
      <c r="Y66" s="104">
        <f>IFERROR(IF('Flight Methodologies'!$D$4="A",((($D66-'Flight Methodologies'!$E$9)*$E66*$G66*$O66*'Emission Factors'!$E$13)),
IF('Flight Methodologies'!$D$4="B",((($D66-'Flight Methodologies'!$E$17)*$E66*$G66*$O66*'Emission Factors'!$E$13)),
IF('Flight Methodologies'!$D$4="C",((($D66-SUM('Flight Methodologies'!$E$29:$E$30))*$E66*$G66*$O66*'Emission Factors'!$E$13)),((($D66-SUM('Flight Methodologies'!$E$39:$E$40))*$E66*$G66*$O66*'Emission Factors'!$E$13)))))
+
IF(SUM($O66:$P66)=0,0,
IF('Flight Methodologies'!$D$4="A",0,
IF('Flight Methodologies'!$D$4="B",0,
IF('Flight Methodologies'!$D$4="C",0,0)
)))
+
IF($N66=0,0,
IF('Flight Methodologies'!$K$4="A",0,0)
),"")</f>
        <v>0</v>
      </c>
      <c r="Z66" s="104">
        <f>IFERROR(IF('Flight Methodologies'!$D$4="A",((($D66-'Flight Methodologies'!$E$9)*$E66*$G66*$P66*'Emission Factors'!$E$14)),
IF('Flight Methodologies'!$D$4="B",((($D66-'Flight Methodologies'!$E$17)*$E66*$G66*$P66*'Emission Factors'!$E$14)),
IF('Flight Methodologies'!$D$4="C",((($D66-SUM('Flight Methodologies'!$E$29:$E$30))*$E66*$G66*$P66*'Emission Factors'!$E$14)),((($D66-SUM('Flight Methodologies'!$E$39:$E$40))*$E66*$G66*$P66*'Emission Factors'!$E$14)))))
+
IF(SUM($O66:$P66)=0,0,
IF('Flight Methodologies'!$D$4="A",0,
IF('Flight Methodologies'!$D$4="B",0,
IF('Flight Methodologies'!$D$4="C",0,0)
)))
+
IF($N66=0,0,
IF('Flight Methodologies'!$K$4="A",0,0)
),"")</f>
        <v>0</v>
      </c>
      <c r="AA66" s="169">
        <f t="shared" si="0"/>
        <v>0</v>
      </c>
      <c r="AC66" s="109">
        <f t="shared" si="1"/>
        <v>0</v>
      </c>
    </row>
    <row r="67" spans="2:29" ht="31" x14ac:dyDescent="0.35">
      <c r="B67" s="63" t="s">
        <v>58</v>
      </c>
      <c r="C67" s="63" t="str">
        <f>IFERROR(VLOOKUP(B67,'Country and Student Data'!$B$5:$E$300,2,FALSE),"")</f>
        <v>North America</v>
      </c>
      <c r="D67" s="104">
        <f>IFERROR(
VLOOKUP($B67,'Country and Student Data'!$B$5:$D$300,3,FALSE)
+
IF(OR(C67="Home",C67="UK"),0,
IF('Flight Methodologies'!$D$4="A",'Flight Methodologies'!$E$9,
IF('Flight Methodologies'!$D$4="B",'Flight Methodologies'!$E$17,
IF('Flight Methodologies'!$D$4="C",'Flight Methodologies'!$E$29+'Flight Methodologies'!$E$30,'Flight Methodologies'!$E$39+'Flight Methodologies'!$E$40)))), "")</f>
        <v>7362.33</v>
      </c>
      <c r="E67" s="101">
        <f>IFERROR(VLOOKUP(B67,'Country and Student Data'!B:E,4,FALSE),"")</f>
        <v>0</v>
      </c>
      <c r="G67" s="85">
        <v>2</v>
      </c>
      <c r="H67" s="66"/>
      <c r="I67" s="86"/>
      <c r="J67" s="86"/>
      <c r="K67" s="86"/>
      <c r="L67" s="86"/>
      <c r="M67" s="86"/>
      <c r="N67" s="86"/>
      <c r="O67" s="86"/>
      <c r="P67" s="86">
        <v>1</v>
      </c>
      <c r="R67" s="104">
        <f>IFERROR(
((I67*$D67*$E67*$G67*'Emission Factors'!$E$6))
+
IF(SUM($O67:$P67)=0,0,
IF('Flight Methodologies'!$D$4="A",(0.5*'Flight Methodologies'!$E$9*$E67*SUM($O67:$P67)*$G67*'Emission Factors'!$E$6),
IF('Flight Methodologies'!$D$4="B",(('Flight Methodologies'!$E$18*'Flight Methodologies'!$E$17*$E67*SUM($O67:$P67)*$G67*'Emission Factors'!$E$6)),
IF('Flight Methodologies'!$D$4="C",(0.5*'Flight Methodologies'!$E$30*$E67*SUM($O67:$P67)*$G67*'Emission Factors'!$E$6),(('Flight Methodologies'!$E$41*'Flight Methodologies'!$E$40*$E67*SUM($O67:$P67)*$G67*'Emission Factors'!$E$6)))
)))
+
IF($N67=0,0,
IF('Flight Methodologies'!$K$4="A",(0.5*'Flight Methodologies'!$K$9*$E67*$N67*$G67*'Emission Factors'!$E$6),(('Flight Methodologies'!$K$18*'Flight Methodologies'!$K$17*$E67*N67*$G67*'Emission Factors'!$E$6)))
),"")</f>
        <v>0</v>
      </c>
      <c r="S67" s="104">
        <f>IFERROR(((J67*$D67*$E67*$G67*'Emission Factors'!$E$7))
+
IF(SUM($O67:$P67)=0,0,
IF('Flight Methodologies'!$D$4="A",(0.5*'Flight Methodologies'!$E$9*$E67*SUM($O67:$P67)*$G67*'Emission Factors'!$E$7),
IF('Flight Methodologies'!$D$4="B",(('Flight Methodologies'!$E$19*'Flight Methodologies'!$E$17*$E67*SUM($O67:$P67)*$G67*'Emission Factors'!$E$7)),
IF('Flight Methodologies'!$D$4="C",(0.5*'Flight Methodologies'!$E$30*$E67*SUM($O67:$P67)*$G67*'Emission Factors'!$E$7),(('Flight Methodologies'!$E$42*'Flight Methodologies'!$E$40*$E67*SUM($O67:$P67)*$G67*'Emission Factors'!$E$7)))
)))
+
IF($N67=0,0,
IF('Flight Methodologies'!$K$4="A",(0.5*'Flight Methodologies'!$K$9*$E67*$N67*$G67*'Emission Factors'!$E$7),(('Flight Methodologies'!$K$19*'Flight Methodologies'!$K$17*$E67*N67*$G67*'Emission Factors'!$E$7)))
),"")</f>
        <v>0</v>
      </c>
      <c r="T67" s="104">
        <f>IFERROR(((K67*$D67*$E67*$G67*'Emission Factors'!$E$8))
+
IF(SUM($O67:$P67)=0,0,
IF('Flight Methodologies'!$D$4="A",0,
IF('Flight Methodologies'!$D$4="B",(('Flight Methodologies'!$E$20*'Flight Methodologies'!$E$17*$E67*SUM($O67:$P67)*$G67*'Emission Factors'!$E$8)),
IF('Flight Methodologies'!$D$4="C",0,(('Flight Methodologies'!$E$43*'Flight Methodologies'!$E$40*$E67*SUM($O67:$P67)*$G67*'Emission Factors'!$E$8)))
)))
+
IF($N67=0,0,
IF('Flight Methodologies'!$K$4="A",0,(('Flight Methodologies'!$K$20*'Flight Methodologies'!$K$17*$E67*N67*$G67*'Emission Factors'!$E$8)))
),"")</f>
        <v>0</v>
      </c>
      <c r="U67" s="104">
        <f>IFERROR(((L67*$D67*$E67*$G67*'Emission Factors'!$E$9))
+
IF(SUM($O67:$P67)=0,0,
IF('Flight Methodologies'!$D$4="A",0,
IF('Flight Methodologies'!$D$4="B",(('Flight Methodologies'!$E$21*'Flight Methodologies'!$E$17*$E67*SUM($O67:$P67)*$G67*'Emission Factors'!$E$9)),
IF('Flight Methodologies'!$D$4="C",0,(('Flight Methodologies'!$E$44*'Flight Methodologies'!$E$40*$E67*SUM($O67:$P67)*$G67*'Emission Factors'!$E$9)))
)))
+
IF($N67=0,0,
IF('Flight Methodologies'!$K$4="A",0,(('Flight Methodologies'!$K$21*'Flight Methodologies'!$K$17*$E67*N67*$G67*'Emission Factors'!$E$9)))
),"")</f>
        <v>0</v>
      </c>
      <c r="V67" s="104">
        <f>IF(SUM(I67:P67)=0,"",
IF(SUM($O67:$P67)=0,0,
IF('Flight Methodologies'!$D$4="A",0,
IF('Flight Methodologies'!$D$4="B",(('Flight Methodologies'!$E$22*'Flight Methodologies'!$E$17*$E67*SUM($O67:$P67)*$G67*'Emission Factors'!$E$10)),
IF('Flight Methodologies'!$D$4="C",0,(('Flight Methodologies'!$E$45*'Flight Methodologies'!$E$40*$E67*SUM($O67:$P67)*$G67*'Emission Factors'!$E$10)))
)))
+
IF($N67=0,0,
IF('Flight Methodologies'!$K$4="A",0,(('Flight Methodologies'!$K$22*'Flight Methodologies'!$K$17*$E67*N67*$G67*'Emission Factors'!$E$10)))
))</f>
        <v>0</v>
      </c>
      <c r="W67" s="104">
        <f>IFERROR(((M67*$D67*$E67*$G67*'Emission Factors'!$E$11))
+
IF(SUM($O67:$P67)=0,0,
IF('Flight Methodologies'!$D$4="A",0,
IF('Flight Methodologies'!$D$4="B",0,
IF('Flight Methodologies'!$D$4="C",0,0)
)))
+
IF($N67=0,0,
IF('Flight Methodologies'!$K$4="A",0,0)
),"")</f>
        <v>0</v>
      </c>
      <c r="X67" s="104">
        <f>IFERROR(IF('Flight Methodologies'!$K$4="A",((($D67-'Flight Methodologies'!$K$9)*$E67*$G67*$N67*'Emission Factors'!$E$12)),((($D67-'Flight Methodologies'!$K$17)*$E67*$G67*$N67*'Emission Factors'!$E$12))
)
+
IF(SUM($O67:$P67)=0,0,
IF('Flight Methodologies'!$D$4="A",0,
IF('Flight Methodologies'!$D$4="B",0,
IF('Flight Methodologies'!$D$4="C",('Flight Methodologies'!$E$29*$E67*SUM($O67:$P67)*$G67*'Emission Factors'!$E$12),('Flight Methodologies'!$E$39*$E67*SUM($O67:$P67)*$G67*'Emission Factors'!$E$12))
))),"")</f>
        <v>0</v>
      </c>
      <c r="Y67" s="104">
        <f>IFERROR(IF('Flight Methodologies'!$D$4="A",((($D67-'Flight Methodologies'!$E$9)*$E67*$G67*$O67*'Emission Factors'!$E$13)),
IF('Flight Methodologies'!$D$4="B",((($D67-'Flight Methodologies'!$E$17)*$E67*$G67*$O67*'Emission Factors'!$E$13)),
IF('Flight Methodologies'!$D$4="C",((($D67-SUM('Flight Methodologies'!$E$29:$E$30))*$E67*$G67*$O67*'Emission Factors'!$E$13)),((($D67-SUM('Flight Methodologies'!$E$39:$E$40))*$E67*$G67*$O67*'Emission Factors'!$E$13)))))
+
IF(SUM($O67:$P67)=0,0,
IF('Flight Methodologies'!$D$4="A",0,
IF('Flight Methodologies'!$D$4="B",0,
IF('Flight Methodologies'!$D$4="C",0,0)
)))
+
IF($N67=0,0,
IF('Flight Methodologies'!$K$4="A",0,0)
),"")</f>
        <v>0</v>
      </c>
      <c r="Z67" s="104">
        <f>IFERROR(IF('Flight Methodologies'!$D$4="A",((($D67-'Flight Methodologies'!$E$9)*$E67*$G67*$P67*'Emission Factors'!$E$14)),
IF('Flight Methodologies'!$D$4="B",((($D67-'Flight Methodologies'!$E$17)*$E67*$G67*$P67*'Emission Factors'!$E$14)),
IF('Flight Methodologies'!$D$4="C",((($D67-SUM('Flight Methodologies'!$E$29:$E$30))*$E67*$G67*$P67*'Emission Factors'!$E$14)),((($D67-SUM('Flight Methodologies'!$E$39:$E$40))*$E67*$G67*$P67*'Emission Factors'!$E$14)))))
+
IF(SUM($O67:$P67)=0,0,
IF('Flight Methodologies'!$D$4="A",0,
IF('Flight Methodologies'!$D$4="B",0,
IF('Flight Methodologies'!$D$4="C",0,0)
)))
+
IF($N67=0,0,
IF('Flight Methodologies'!$K$4="A",0,0)
),"")</f>
        <v>0</v>
      </c>
      <c r="AA67" s="169">
        <f t="shared" si="0"/>
        <v>0</v>
      </c>
      <c r="AC67" s="109">
        <f t="shared" si="1"/>
        <v>0</v>
      </c>
    </row>
    <row r="68" spans="2:29" ht="31" x14ac:dyDescent="0.35">
      <c r="B68" s="63" t="s">
        <v>59</v>
      </c>
      <c r="C68" s="63" t="str">
        <f>IFERROR(VLOOKUP(B68,'Country and Student Data'!$B$5:$E$300,2,FALSE),"")</f>
        <v>North America</v>
      </c>
      <c r="D68" s="104">
        <f>IFERROR(
VLOOKUP($B68,'Country and Student Data'!$B$5:$D$300,3,FALSE)
+
IF(OR(C68="Home",C68="UK"),0,
IF('Flight Methodologies'!$D$4="A",'Flight Methodologies'!$E$9,
IF('Flight Methodologies'!$D$4="B",'Flight Methodologies'!$E$17,
IF('Flight Methodologies'!$D$4="C",'Flight Methodologies'!$E$29+'Flight Methodologies'!$E$30,'Flight Methodologies'!$E$39+'Flight Methodologies'!$E$40)))), "")</f>
        <v>7674.54</v>
      </c>
      <c r="E68" s="101">
        <f>IFERROR(VLOOKUP(B68,'Country and Student Data'!B:E,4,FALSE),"")</f>
        <v>0</v>
      </c>
      <c r="G68" s="85">
        <v>2</v>
      </c>
      <c r="H68" s="66"/>
      <c r="I68" s="86"/>
      <c r="J68" s="86"/>
      <c r="K68" s="86"/>
      <c r="L68" s="86"/>
      <c r="M68" s="86"/>
      <c r="N68" s="86"/>
      <c r="O68" s="86"/>
      <c r="P68" s="86">
        <v>1</v>
      </c>
      <c r="R68" s="104">
        <f>IFERROR(
((I68*$D68*$E68*$G68*'Emission Factors'!$E$6))
+
IF(SUM($O68:$P68)=0,0,
IF('Flight Methodologies'!$D$4="A",(0.5*'Flight Methodologies'!$E$9*$E68*SUM($O68:$P68)*$G68*'Emission Factors'!$E$6),
IF('Flight Methodologies'!$D$4="B",(('Flight Methodologies'!$E$18*'Flight Methodologies'!$E$17*$E68*SUM($O68:$P68)*$G68*'Emission Factors'!$E$6)),
IF('Flight Methodologies'!$D$4="C",(0.5*'Flight Methodologies'!$E$30*$E68*SUM($O68:$P68)*$G68*'Emission Factors'!$E$6),(('Flight Methodologies'!$E$41*'Flight Methodologies'!$E$40*$E68*SUM($O68:$P68)*$G68*'Emission Factors'!$E$6)))
)))
+
IF($N68=0,0,
IF('Flight Methodologies'!$K$4="A",(0.5*'Flight Methodologies'!$K$9*$E68*$N68*$G68*'Emission Factors'!$E$6),(('Flight Methodologies'!$K$18*'Flight Methodologies'!$K$17*$E68*N68*$G68*'Emission Factors'!$E$6)))
),"")</f>
        <v>0</v>
      </c>
      <c r="S68" s="104">
        <f>IFERROR(((J68*$D68*$E68*$G68*'Emission Factors'!$E$7))
+
IF(SUM($O68:$P68)=0,0,
IF('Flight Methodologies'!$D$4="A",(0.5*'Flight Methodologies'!$E$9*$E68*SUM($O68:$P68)*$G68*'Emission Factors'!$E$7),
IF('Flight Methodologies'!$D$4="B",(('Flight Methodologies'!$E$19*'Flight Methodologies'!$E$17*$E68*SUM($O68:$P68)*$G68*'Emission Factors'!$E$7)),
IF('Flight Methodologies'!$D$4="C",(0.5*'Flight Methodologies'!$E$30*$E68*SUM($O68:$P68)*$G68*'Emission Factors'!$E$7),(('Flight Methodologies'!$E$42*'Flight Methodologies'!$E$40*$E68*SUM($O68:$P68)*$G68*'Emission Factors'!$E$7)))
)))
+
IF($N68=0,0,
IF('Flight Methodologies'!$K$4="A",(0.5*'Flight Methodologies'!$K$9*$E68*$N68*$G68*'Emission Factors'!$E$7),(('Flight Methodologies'!$K$19*'Flight Methodologies'!$K$17*$E68*N68*$G68*'Emission Factors'!$E$7)))
),"")</f>
        <v>0</v>
      </c>
      <c r="T68" s="104">
        <f>IFERROR(((K68*$D68*$E68*$G68*'Emission Factors'!$E$8))
+
IF(SUM($O68:$P68)=0,0,
IF('Flight Methodologies'!$D$4="A",0,
IF('Flight Methodologies'!$D$4="B",(('Flight Methodologies'!$E$20*'Flight Methodologies'!$E$17*$E68*SUM($O68:$P68)*$G68*'Emission Factors'!$E$8)),
IF('Flight Methodologies'!$D$4="C",0,(('Flight Methodologies'!$E$43*'Flight Methodologies'!$E$40*$E68*SUM($O68:$P68)*$G68*'Emission Factors'!$E$8)))
)))
+
IF($N68=0,0,
IF('Flight Methodologies'!$K$4="A",0,(('Flight Methodologies'!$K$20*'Flight Methodologies'!$K$17*$E68*N68*$G68*'Emission Factors'!$E$8)))
),"")</f>
        <v>0</v>
      </c>
      <c r="U68" s="104">
        <f>IFERROR(((L68*$D68*$E68*$G68*'Emission Factors'!$E$9))
+
IF(SUM($O68:$P68)=0,0,
IF('Flight Methodologies'!$D$4="A",0,
IF('Flight Methodologies'!$D$4="B",(('Flight Methodologies'!$E$21*'Flight Methodologies'!$E$17*$E68*SUM($O68:$P68)*$G68*'Emission Factors'!$E$9)),
IF('Flight Methodologies'!$D$4="C",0,(('Flight Methodologies'!$E$44*'Flight Methodologies'!$E$40*$E68*SUM($O68:$P68)*$G68*'Emission Factors'!$E$9)))
)))
+
IF($N68=0,0,
IF('Flight Methodologies'!$K$4="A",0,(('Flight Methodologies'!$K$21*'Flight Methodologies'!$K$17*$E68*N68*$G68*'Emission Factors'!$E$9)))
),"")</f>
        <v>0</v>
      </c>
      <c r="V68" s="104">
        <f>IF(SUM(I68:P68)=0,"",
IF(SUM($O68:$P68)=0,0,
IF('Flight Methodologies'!$D$4="A",0,
IF('Flight Methodologies'!$D$4="B",(('Flight Methodologies'!$E$22*'Flight Methodologies'!$E$17*$E68*SUM($O68:$P68)*$G68*'Emission Factors'!$E$10)),
IF('Flight Methodologies'!$D$4="C",0,(('Flight Methodologies'!$E$45*'Flight Methodologies'!$E$40*$E68*SUM($O68:$P68)*$G68*'Emission Factors'!$E$10)))
)))
+
IF($N68=0,0,
IF('Flight Methodologies'!$K$4="A",0,(('Flight Methodologies'!$K$22*'Flight Methodologies'!$K$17*$E68*N68*$G68*'Emission Factors'!$E$10)))
))</f>
        <v>0</v>
      </c>
      <c r="W68" s="104">
        <f>IFERROR(((M68*$D68*$E68*$G68*'Emission Factors'!$E$11))
+
IF(SUM($O68:$P68)=0,0,
IF('Flight Methodologies'!$D$4="A",0,
IF('Flight Methodologies'!$D$4="B",0,
IF('Flight Methodologies'!$D$4="C",0,0)
)))
+
IF($N68=0,0,
IF('Flight Methodologies'!$K$4="A",0,0)
),"")</f>
        <v>0</v>
      </c>
      <c r="X68" s="104">
        <f>IFERROR(IF('Flight Methodologies'!$K$4="A",((($D68-'Flight Methodologies'!$K$9)*$E68*$G68*$N68*'Emission Factors'!$E$12)),((($D68-'Flight Methodologies'!$K$17)*$E68*$G68*$N68*'Emission Factors'!$E$12))
)
+
IF(SUM($O68:$P68)=0,0,
IF('Flight Methodologies'!$D$4="A",0,
IF('Flight Methodologies'!$D$4="B",0,
IF('Flight Methodologies'!$D$4="C",('Flight Methodologies'!$E$29*$E68*SUM($O68:$P68)*$G68*'Emission Factors'!$E$12),('Flight Methodologies'!$E$39*$E68*SUM($O68:$P68)*$G68*'Emission Factors'!$E$12))
))),"")</f>
        <v>0</v>
      </c>
      <c r="Y68" s="104">
        <f>IFERROR(IF('Flight Methodologies'!$D$4="A",((($D68-'Flight Methodologies'!$E$9)*$E68*$G68*$O68*'Emission Factors'!$E$13)),
IF('Flight Methodologies'!$D$4="B",((($D68-'Flight Methodologies'!$E$17)*$E68*$G68*$O68*'Emission Factors'!$E$13)),
IF('Flight Methodologies'!$D$4="C",((($D68-SUM('Flight Methodologies'!$E$29:$E$30))*$E68*$G68*$O68*'Emission Factors'!$E$13)),((($D68-SUM('Flight Methodologies'!$E$39:$E$40))*$E68*$G68*$O68*'Emission Factors'!$E$13)))))
+
IF(SUM($O68:$P68)=0,0,
IF('Flight Methodologies'!$D$4="A",0,
IF('Flight Methodologies'!$D$4="B",0,
IF('Flight Methodologies'!$D$4="C",0,0)
)))
+
IF($N68=0,0,
IF('Flight Methodologies'!$K$4="A",0,0)
),"")</f>
        <v>0</v>
      </c>
      <c r="Z68" s="104">
        <f>IFERROR(IF('Flight Methodologies'!$D$4="A",((($D68-'Flight Methodologies'!$E$9)*$E68*$G68*$P68*'Emission Factors'!$E$14)),
IF('Flight Methodologies'!$D$4="B",((($D68-'Flight Methodologies'!$E$17)*$E68*$G68*$P68*'Emission Factors'!$E$14)),
IF('Flight Methodologies'!$D$4="C",((($D68-SUM('Flight Methodologies'!$E$29:$E$30))*$E68*$G68*$P68*'Emission Factors'!$E$14)),((($D68-SUM('Flight Methodologies'!$E$39:$E$40))*$E68*$G68*$P68*'Emission Factors'!$E$14)))))
+
IF(SUM($O68:$P68)=0,0,
IF('Flight Methodologies'!$D$4="A",0,
IF('Flight Methodologies'!$D$4="B",0,
IF('Flight Methodologies'!$D$4="C",0,0)
)))
+
IF($N68=0,0,
IF('Flight Methodologies'!$K$4="A",0,0)
),"")</f>
        <v>0</v>
      </c>
      <c r="AA68" s="169">
        <f t="shared" si="0"/>
        <v>0</v>
      </c>
      <c r="AC68" s="109">
        <f t="shared" si="1"/>
        <v>0</v>
      </c>
    </row>
    <row r="69" spans="2:29" x14ac:dyDescent="0.35">
      <c r="B69" s="63" t="s">
        <v>60</v>
      </c>
      <c r="C69" s="63" t="str">
        <f>IFERROR(VLOOKUP(B69,'Country and Student Data'!$B$5:$E$300,2,FALSE),"")</f>
        <v>Asia</v>
      </c>
      <c r="D69" s="104">
        <f>IFERROR(
VLOOKUP($B69,'Country and Student Data'!$B$5:$D$300,3,FALSE)
+
IF(OR(C69="Home",C69="UK"),0,
IF('Flight Methodologies'!$D$4="A",'Flight Methodologies'!$E$9,
IF('Flight Methodologies'!$D$4="B",'Flight Methodologies'!$E$17,
IF('Flight Methodologies'!$D$4="C",'Flight Methodologies'!$E$29+'Flight Methodologies'!$E$30,'Flight Methodologies'!$E$39+'Flight Methodologies'!$E$40)))), "")</f>
        <v>13822.529999999999</v>
      </c>
      <c r="E69" s="101">
        <f>IFERROR(VLOOKUP(B69,'Country and Student Data'!B:E,4,FALSE),"")</f>
        <v>0</v>
      </c>
      <c r="G69" s="85">
        <v>2</v>
      </c>
      <c r="H69" s="66"/>
      <c r="I69" s="86"/>
      <c r="J69" s="86"/>
      <c r="K69" s="86"/>
      <c r="L69" s="86"/>
      <c r="M69" s="86"/>
      <c r="N69" s="86"/>
      <c r="O69" s="86"/>
      <c r="P69" s="86">
        <v>1</v>
      </c>
      <c r="R69" s="104">
        <f>IFERROR(
((I69*$D69*$E69*$G69*'Emission Factors'!$E$6))
+
IF(SUM($O69:$P69)=0,0,
IF('Flight Methodologies'!$D$4="A",(0.5*'Flight Methodologies'!$E$9*$E69*SUM($O69:$P69)*$G69*'Emission Factors'!$E$6),
IF('Flight Methodologies'!$D$4="B",(('Flight Methodologies'!$E$18*'Flight Methodologies'!$E$17*$E69*SUM($O69:$P69)*$G69*'Emission Factors'!$E$6)),
IF('Flight Methodologies'!$D$4="C",(0.5*'Flight Methodologies'!$E$30*$E69*SUM($O69:$P69)*$G69*'Emission Factors'!$E$6),(('Flight Methodologies'!$E$41*'Flight Methodologies'!$E$40*$E69*SUM($O69:$P69)*$G69*'Emission Factors'!$E$6)))
)))
+
IF($N69=0,0,
IF('Flight Methodologies'!$K$4="A",(0.5*'Flight Methodologies'!$K$9*$E69*$N69*$G69*'Emission Factors'!$E$6),(('Flight Methodologies'!$K$18*'Flight Methodologies'!$K$17*$E69*N69*$G69*'Emission Factors'!$E$6)))
),"")</f>
        <v>0</v>
      </c>
      <c r="S69" s="104">
        <f>IFERROR(((J69*$D69*$E69*$G69*'Emission Factors'!$E$7))
+
IF(SUM($O69:$P69)=0,0,
IF('Flight Methodologies'!$D$4="A",(0.5*'Flight Methodologies'!$E$9*$E69*SUM($O69:$P69)*$G69*'Emission Factors'!$E$7),
IF('Flight Methodologies'!$D$4="B",(('Flight Methodologies'!$E$19*'Flight Methodologies'!$E$17*$E69*SUM($O69:$P69)*$G69*'Emission Factors'!$E$7)),
IF('Flight Methodologies'!$D$4="C",(0.5*'Flight Methodologies'!$E$30*$E69*SUM($O69:$P69)*$G69*'Emission Factors'!$E$7),(('Flight Methodologies'!$E$42*'Flight Methodologies'!$E$40*$E69*SUM($O69:$P69)*$G69*'Emission Factors'!$E$7)))
)))
+
IF($N69=0,0,
IF('Flight Methodologies'!$K$4="A",(0.5*'Flight Methodologies'!$K$9*$E69*$N69*$G69*'Emission Factors'!$E$7),(('Flight Methodologies'!$K$19*'Flight Methodologies'!$K$17*$E69*N69*$G69*'Emission Factors'!$E$7)))
),"")</f>
        <v>0</v>
      </c>
      <c r="T69" s="104">
        <f>IFERROR(((K69*$D69*$E69*$G69*'Emission Factors'!$E$8))
+
IF(SUM($O69:$P69)=0,0,
IF('Flight Methodologies'!$D$4="A",0,
IF('Flight Methodologies'!$D$4="B",(('Flight Methodologies'!$E$20*'Flight Methodologies'!$E$17*$E69*SUM($O69:$P69)*$G69*'Emission Factors'!$E$8)),
IF('Flight Methodologies'!$D$4="C",0,(('Flight Methodologies'!$E$43*'Flight Methodologies'!$E$40*$E69*SUM($O69:$P69)*$G69*'Emission Factors'!$E$8)))
)))
+
IF($N69=0,0,
IF('Flight Methodologies'!$K$4="A",0,(('Flight Methodologies'!$K$20*'Flight Methodologies'!$K$17*$E69*N69*$G69*'Emission Factors'!$E$8)))
),"")</f>
        <v>0</v>
      </c>
      <c r="U69" s="104">
        <f>IFERROR(((L69*$D69*$E69*$G69*'Emission Factors'!$E$9))
+
IF(SUM($O69:$P69)=0,0,
IF('Flight Methodologies'!$D$4="A",0,
IF('Flight Methodologies'!$D$4="B",(('Flight Methodologies'!$E$21*'Flight Methodologies'!$E$17*$E69*SUM($O69:$P69)*$G69*'Emission Factors'!$E$9)),
IF('Flight Methodologies'!$D$4="C",0,(('Flight Methodologies'!$E$44*'Flight Methodologies'!$E$40*$E69*SUM($O69:$P69)*$G69*'Emission Factors'!$E$9)))
)))
+
IF($N69=0,0,
IF('Flight Methodologies'!$K$4="A",0,(('Flight Methodologies'!$K$21*'Flight Methodologies'!$K$17*$E69*N69*$G69*'Emission Factors'!$E$9)))
),"")</f>
        <v>0</v>
      </c>
      <c r="V69" s="104">
        <f>IF(SUM(I69:P69)=0,"",
IF(SUM($O69:$P69)=0,0,
IF('Flight Methodologies'!$D$4="A",0,
IF('Flight Methodologies'!$D$4="B",(('Flight Methodologies'!$E$22*'Flight Methodologies'!$E$17*$E69*SUM($O69:$P69)*$G69*'Emission Factors'!$E$10)),
IF('Flight Methodologies'!$D$4="C",0,(('Flight Methodologies'!$E$45*'Flight Methodologies'!$E$40*$E69*SUM($O69:$P69)*$G69*'Emission Factors'!$E$10)))
)))
+
IF($N69=0,0,
IF('Flight Methodologies'!$K$4="A",0,(('Flight Methodologies'!$K$22*'Flight Methodologies'!$K$17*$E69*N69*$G69*'Emission Factors'!$E$10)))
))</f>
        <v>0</v>
      </c>
      <c r="W69" s="104">
        <f>IFERROR(((M69*$D69*$E69*$G69*'Emission Factors'!$E$11))
+
IF(SUM($O69:$P69)=0,0,
IF('Flight Methodologies'!$D$4="A",0,
IF('Flight Methodologies'!$D$4="B",0,
IF('Flight Methodologies'!$D$4="C",0,0)
)))
+
IF($N69=0,0,
IF('Flight Methodologies'!$K$4="A",0,0)
),"")</f>
        <v>0</v>
      </c>
      <c r="X69" s="104">
        <f>IFERROR(IF('Flight Methodologies'!$K$4="A",((($D69-'Flight Methodologies'!$K$9)*$E69*$G69*$N69*'Emission Factors'!$E$12)),((($D69-'Flight Methodologies'!$K$17)*$E69*$G69*$N69*'Emission Factors'!$E$12))
)
+
IF(SUM($O69:$P69)=0,0,
IF('Flight Methodologies'!$D$4="A",0,
IF('Flight Methodologies'!$D$4="B",0,
IF('Flight Methodologies'!$D$4="C",('Flight Methodologies'!$E$29*$E69*SUM($O69:$P69)*$G69*'Emission Factors'!$E$12),('Flight Methodologies'!$E$39*$E69*SUM($O69:$P69)*$G69*'Emission Factors'!$E$12))
))),"")</f>
        <v>0</v>
      </c>
      <c r="Y69" s="104">
        <f>IFERROR(IF('Flight Methodologies'!$D$4="A",((($D69-'Flight Methodologies'!$E$9)*$E69*$G69*$O69*'Emission Factors'!$E$13)),
IF('Flight Methodologies'!$D$4="B",((($D69-'Flight Methodologies'!$E$17)*$E69*$G69*$O69*'Emission Factors'!$E$13)),
IF('Flight Methodologies'!$D$4="C",((($D69-SUM('Flight Methodologies'!$E$29:$E$30))*$E69*$G69*$O69*'Emission Factors'!$E$13)),((($D69-SUM('Flight Methodologies'!$E$39:$E$40))*$E69*$G69*$O69*'Emission Factors'!$E$13)))))
+
IF(SUM($O69:$P69)=0,0,
IF('Flight Methodologies'!$D$4="A",0,
IF('Flight Methodologies'!$D$4="B",0,
IF('Flight Methodologies'!$D$4="C",0,0)
)))
+
IF($N69=0,0,
IF('Flight Methodologies'!$K$4="A",0,0)
),"")</f>
        <v>0</v>
      </c>
      <c r="Z69" s="104">
        <f>IFERROR(IF('Flight Methodologies'!$D$4="A",((($D69-'Flight Methodologies'!$E$9)*$E69*$G69*$P69*'Emission Factors'!$E$14)),
IF('Flight Methodologies'!$D$4="B",((($D69-'Flight Methodologies'!$E$17)*$E69*$G69*$P69*'Emission Factors'!$E$14)),
IF('Flight Methodologies'!$D$4="C",((($D69-SUM('Flight Methodologies'!$E$29:$E$30))*$E69*$G69*$P69*'Emission Factors'!$E$14)),((($D69-SUM('Flight Methodologies'!$E$39:$E$40))*$E69*$G69*$P69*'Emission Factors'!$E$14)))))
+
IF(SUM($O69:$P69)=0,0,
IF('Flight Methodologies'!$D$4="A",0,
IF('Flight Methodologies'!$D$4="B",0,
IF('Flight Methodologies'!$D$4="C",0,0)
)))
+
IF($N69=0,0,
IF('Flight Methodologies'!$K$4="A",0,0)
),"")</f>
        <v>0</v>
      </c>
      <c r="AA69" s="169">
        <f t="shared" si="0"/>
        <v>0</v>
      </c>
      <c r="AC69" s="109">
        <f t="shared" si="1"/>
        <v>0</v>
      </c>
    </row>
    <row r="70" spans="2:29" ht="31" x14ac:dyDescent="0.35">
      <c r="B70" s="63" t="s">
        <v>61</v>
      </c>
      <c r="C70" s="63" t="str">
        <f>IFERROR(VLOOKUP(B70,'Country and Student Data'!$B$5:$E$300,2,FALSE),"")</f>
        <v>South America</v>
      </c>
      <c r="D70" s="104">
        <f>IFERROR(
VLOOKUP($B70,'Country and Student Data'!$B$5:$D$300,3,FALSE)
+
IF(OR(C70="Home",C70="UK"),0,
IF('Flight Methodologies'!$D$4="A",'Flight Methodologies'!$E$9,
IF('Flight Methodologies'!$D$4="B",'Flight Methodologies'!$E$17,
IF('Flight Methodologies'!$D$4="C",'Flight Methodologies'!$E$29+'Flight Methodologies'!$E$30,'Flight Methodologies'!$E$39+'Flight Methodologies'!$E$40)))), "")</f>
        <v>9881.5</v>
      </c>
      <c r="E70" s="101">
        <f>IFERROR(VLOOKUP(B70,'Country and Student Data'!B:E,4,FALSE),"")</f>
        <v>1</v>
      </c>
      <c r="G70" s="85">
        <v>2</v>
      </c>
      <c r="H70" s="66"/>
      <c r="I70" s="86"/>
      <c r="J70" s="86"/>
      <c r="K70" s="86"/>
      <c r="L70" s="86"/>
      <c r="M70" s="86"/>
      <c r="N70" s="86"/>
      <c r="O70" s="86"/>
      <c r="P70" s="86">
        <v>1</v>
      </c>
      <c r="R70" s="104">
        <f>IFERROR(
((I70*$D70*$E70*$G70*'Emission Factors'!$E$6))
+
IF(SUM($O70:$P70)=0,0,
IF('Flight Methodologies'!$D$4="A",(0.5*'Flight Methodologies'!$E$9*$E70*SUM($O70:$P70)*$G70*'Emission Factors'!$E$6),
IF('Flight Methodologies'!$D$4="B",(('Flight Methodologies'!$E$18*'Flight Methodologies'!$E$17*$E70*SUM($O70:$P70)*$G70*'Emission Factors'!$E$6)),
IF('Flight Methodologies'!$D$4="C",(0.5*'Flight Methodologies'!$E$30*$E70*SUM($O70:$P70)*$G70*'Emission Factors'!$E$6),(('Flight Methodologies'!$E$41*'Flight Methodologies'!$E$40*$E70*SUM($O70:$P70)*$G70*'Emission Factors'!$E$6)))
)))
+
IF($N70=0,0,
IF('Flight Methodologies'!$K$4="A",(0.5*'Flight Methodologies'!$K$9*$E70*$N70*$G70*'Emission Factors'!$E$6),(('Flight Methodologies'!$K$18*'Flight Methodologies'!$K$17*$E70*N70*$G70*'Emission Factors'!$E$6)))
),"")</f>
        <v>0.8998560000000001</v>
      </c>
      <c r="S70" s="104">
        <f>IFERROR(((J70*$D70*$E70*$G70*'Emission Factors'!$E$7))
+
IF(SUM($O70:$P70)=0,0,
IF('Flight Methodologies'!$D$4="A",(0.5*'Flight Methodologies'!$E$9*$E70*SUM($O70:$P70)*$G70*'Emission Factors'!$E$7),
IF('Flight Methodologies'!$D$4="B",(('Flight Methodologies'!$E$19*'Flight Methodologies'!$E$17*$E70*SUM($O70:$P70)*$G70*'Emission Factors'!$E$7)),
IF('Flight Methodologies'!$D$4="C",(0.5*'Flight Methodologies'!$E$30*$E70*SUM($O70:$P70)*$G70*'Emission Factors'!$E$7),(('Flight Methodologies'!$E$42*'Flight Methodologies'!$E$40*$E70*SUM($O70:$P70)*$G70*'Emission Factors'!$E$7)))
)))
+
IF($N70=0,0,
IF('Flight Methodologies'!$K$4="A",(0.5*'Flight Methodologies'!$K$9*$E70*$N70*$G70*'Emission Factors'!$E$7),(('Flight Methodologies'!$K$19*'Flight Methodologies'!$K$17*$E70*N70*$G70*'Emission Factors'!$E$7)))
),"")</f>
        <v>0</v>
      </c>
      <c r="T70" s="104">
        <f>IFERROR(((K70*$D70*$E70*$G70*'Emission Factors'!$E$8))
+
IF(SUM($O70:$P70)=0,0,
IF('Flight Methodologies'!$D$4="A",0,
IF('Flight Methodologies'!$D$4="B",(('Flight Methodologies'!$E$20*'Flight Methodologies'!$E$17*$E70*SUM($O70:$P70)*$G70*'Emission Factors'!$E$8)),
IF('Flight Methodologies'!$D$4="C",0,(('Flight Methodologies'!$E$43*'Flight Methodologies'!$E$40*$E70*SUM($O70:$P70)*$G70*'Emission Factors'!$E$8)))
)))
+
IF($N70=0,0,
IF('Flight Methodologies'!$K$4="A",0,(('Flight Methodologies'!$K$20*'Flight Methodologies'!$K$17*$E70*N70*$G70*'Emission Factors'!$E$8)))
),"")</f>
        <v>0</v>
      </c>
      <c r="U70" s="104">
        <f>IFERROR(((L70*$D70*$E70*$G70*'Emission Factors'!$E$9))
+
IF(SUM($O70:$P70)=0,0,
IF('Flight Methodologies'!$D$4="A",0,
IF('Flight Methodologies'!$D$4="B",(('Flight Methodologies'!$E$21*'Flight Methodologies'!$E$17*$E70*SUM($O70:$P70)*$G70*'Emission Factors'!$E$9)),
IF('Flight Methodologies'!$D$4="C",0,(('Flight Methodologies'!$E$44*'Flight Methodologies'!$E$40*$E70*SUM($O70:$P70)*$G70*'Emission Factors'!$E$9)))
)))
+
IF($N70=0,0,
IF('Flight Methodologies'!$K$4="A",0,(('Flight Methodologies'!$K$21*'Flight Methodologies'!$K$17*$E70*N70*$G70*'Emission Factors'!$E$9)))
),"")</f>
        <v>0.55161213100671147</v>
      </c>
      <c r="V70" s="104">
        <f>IF(SUM(I70:P70)=0,"",
IF(SUM($O70:$P70)=0,0,
IF('Flight Methodologies'!$D$4="A",0,
IF('Flight Methodologies'!$D$4="B",(('Flight Methodologies'!$E$22*'Flight Methodologies'!$E$17*$E70*SUM($O70:$P70)*$G70*'Emission Factors'!$E$10)),
IF('Flight Methodologies'!$D$4="C",0,(('Flight Methodologies'!$E$45*'Flight Methodologies'!$E$40*$E70*SUM($O70:$P70)*$G70*'Emission Factors'!$E$10)))
)))
+
IF($N70=0,0,
IF('Flight Methodologies'!$K$4="A",0,(('Flight Methodologies'!$K$22*'Flight Methodologies'!$K$17*$E70*N70*$G70*'Emission Factors'!$E$10)))
))</f>
        <v>0.80252060006657711</v>
      </c>
      <c r="W70" s="104">
        <f>IFERROR(((M70*$D70*$E70*$G70*'Emission Factors'!$E$11))
+
IF(SUM($O70:$P70)=0,0,
IF('Flight Methodologies'!$D$4="A",0,
IF('Flight Methodologies'!$D$4="B",0,
IF('Flight Methodologies'!$D$4="C",0,0)
)))
+
IF($N70=0,0,
IF('Flight Methodologies'!$K$4="A",0,0)
),"")</f>
        <v>0</v>
      </c>
      <c r="X70" s="104">
        <f>IFERROR(IF('Flight Methodologies'!$K$4="A",((($D70-'Flight Methodologies'!$K$9)*$E70*$G70*$N70*'Emission Factors'!$E$12)),((($D70-'Flight Methodologies'!$K$17)*$E70*$G70*$N70*'Emission Factors'!$E$12))
)
+
IF(SUM($O70:$P70)=0,0,
IF('Flight Methodologies'!$D$4="A",0,
IF('Flight Methodologies'!$D$4="B",0,
IF('Flight Methodologies'!$D$4="C",('Flight Methodologies'!$E$29*$E70*SUM($O70:$P70)*$G70*'Emission Factors'!$E$12),('Flight Methodologies'!$E$39*$E70*SUM($O70:$P70)*$G70*'Emission Factors'!$E$12))
))),"")</f>
        <v>352.97474519999997</v>
      </c>
      <c r="Y70" s="104">
        <f>IFERROR(IF('Flight Methodologies'!$D$4="A",((($D70-'Flight Methodologies'!$E$9)*$E70*$G70*$O70*'Emission Factors'!$E$13)),
IF('Flight Methodologies'!$D$4="B",((($D70-'Flight Methodologies'!$E$17)*$E70*$G70*$O70*'Emission Factors'!$E$13)),
IF('Flight Methodologies'!$D$4="C",((($D70-SUM('Flight Methodologies'!$E$29:$E$30))*$E70*$G70*$O70*'Emission Factors'!$E$13)),((($D70-SUM('Flight Methodologies'!$E$39:$E$40))*$E70*$G70*$O70*'Emission Factors'!$E$13)))))
+
IF(SUM($O70:$P70)=0,0,
IF('Flight Methodologies'!$D$4="A",0,
IF('Flight Methodologies'!$D$4="B",0,
IF('Flight Methodologies'!$D$4="C",0,0)
)))
+
IF($N70=0,0,
IF('Flight Methodologies'!$K$4="A",0,0)
),"")</f>
        <v>0</v>
      </c>
      <c r="Z70" s="104">
        <f>IFERROR(IF('Flight Methodologies'!$D$4="A",((($D70-'Flight Methodologies'!$E$9)*$E70*$G70*$P70*'Emission Factors'!$E$14)),
IF('Flight Methodologies'!$D$4="B",((($D70-'Flight Methodologies'!$E$17)*$E70*$G70*$P70*'Emission Factors'!$E$14)),
IF('Flight Methodologies'!$D$4="C",((($D70-SUM('Flight Methodologies'!$E$29:$E$30))*$E70*$G70*$P70*'Emission Factors'!$E$14)),((($D70-SUM('Flight Methodologies'!$E$39:$E$40))*$E70*$G70*$P70*'Emission Factors'!$E$14)))))
+
IF(SUM($O70:$P70)=0,0,
IF('Flight Methodologies'!$D$4="A",0,
IF('Flight Methodologies'!$D$4="B",0,
IF('Flight Methodologies'!$D$4="C",0,0)
)))
+
IF($N70=0,0,
IF('Flight Methodologies'!$K$4="A",0,0)
),"")</f>
        <v>3692.4017046000004</v>
      </c>
      <c r="AA70" s="169">
        <f t="shared" si="0"/>
        <v>4047.6304385310737</v>
      </c>
      <c r="AC70" s="109">
        <f t="shared" si="1"/>
        <v>4.0476304385310735</v>
      </c>
    </row>
    <row r="71" spans="2:29" x14ac:dyDescent="0.35">
      <c r="B71" s="63" t="s">
        <v>62</v>
      </c>
      <c r="C71" s="63" t="str">
        <f>IFERROR(VLOOKUP(B71,'Country and Student Data'!$B$5:$E$300,2,FALSE),"")</f>
        <v>Africa</v>
      </c>
      <c r="D71" s="104">
        <f>IFERROR(
VLOOKUP($B71,'Country and Student Data'!$B$5:$D$300,3,FALSE)
+
IF(OR(C71="Home",C71="UK"),0,
IF('Flight Methodologies'!$D$4="A",'Flight Methodologies'!$E$9,
IF('Flight Methodologies'!$D$4="B",'Flight Methodologies'!$E$17,
IF('Flight Methodologies'!$D$4="C",'Flight Methodologies'!$E$29+'Flight Methodologies'!$E$30,'Flight Methodologies'!$E$39+'Flight Methodologies'!$E$40)))), "")</f>
        <v>4166.43</v>
      </c>
      <c r="E71" s="101">
        <f>IFERROR(VLOOKUP(B71,'Country and Student Data'!B:E,4,FALSE),"")</f>
        <v>17</v>
      </c>
      <c r="G71" s="85">
        <v>2</v>
      </c>
      <c r="H71" s="66"/>
      <c r="I71" s="86"/>
      <c r="J71" s="86"/>
      <c r="K71" s="86"/>
      <c r="L71" s="86"/>
      <c r="M71" s="86"/>
      <c r="N71" s="86"/>
      <c r="O71" s="86"/>
      <c r="P71" s="86">
        <v>1</v>
      </c>
      <c r="R71" s="104">
        <f>IFERROR(
((I71*$D71*$E71*$G71*'Emission Factors'!$E$6))
+
IF(SUM($O71:$P71)=0,0,
IF('Flight Methodologies'!$D$4="A",(0.5*'Flight Methodologies'!$E$9*$E71*SUM($O71:$P71)*$G71*'Emission Factors'!$E$6),
IF('Flight Methodologies'!$D$4="B",(('Flight Methodologies'!$E$18*'Flight Methodologies'!$E$17*$E71*SUM($O71:$P71)*$G71*'Emission Factors'!$E$6)),
IF('Flight Methodologies'!$D$4="C",(0.5*'Flight Methodologies'!$E$30*$E71*SUM($O71:$P71)*$G71*'Emission Factors'!$E$6),(('Flight Methodologies'!$E$41*'Flight Methodologies'!$E$40*$E71*SUM($O71:$P71)*$G71*'Emission Factors'!$E$6)))
)))
+
IF($N71=0,0,
IF('Flight Methodologies'!$K$4="A",(0.5*'Flight Methodologies'!$K$9*$E71*$N71*$G71*'Emission Factors'!$E$6),(('Flight Methodologies'!$K$18*'Flight Methodologies'!$K$17*$E71*N71*$G71*'Emission Factors'!$E$6)))
),"")</f>
        <v>15.297552000000003</v>
      </c>
      <c r="S71" s="104">
        <f>IFERROR(((J71*$D71*$E71*$G71*'Emission Factors'!$E$7))
+
IF(SUM($O71:$P71)=0,0,
IF('Flight Methodologies'!$D$4="A",(0.5*'Flight Methodologies'!$E$9*$E71*SUM($O71:$P71)*$G71*'Emission Factors'!$E$7),
IF('Flight Methodologies'!$D$4="B",(('Flight Methodologies'!$E$19*'Flight Methodologies'!$E$17*$E71*SUM($O71:$P71)*$G71*'Emission Factors'!$E$7)),
IF('Flight Methodologies'!$D$4="C",(0.5*'Flight Methodologies'!$E$30*$E71*SUM($O71:$P71)*$G71*'Emission Factors'!$E$7),(('Flight Methodologies'!$E$42*'Flight Methodologies'!$E$40*$E71*SUM($O71:$P71)*$G71*'Emission Factors'!$E$7)))
)))
+
IF($N71=0,0,
IF('Flight Methodologies'!$K$4="A",(0.5*'Flight Methodologies'!$K$9*$E71*$N71*$G71*'Emission Factors'!$E$7),(('Flight Methodologies'!$K$19*'Flight Methodologies'!$K$17*$E71*N71*$G71*'Emission Factors'!$E$7)))
),"")</f>
        <v>0</v>
      </c>
      <c r="T71" s="104">
        <f>IFERROR(((K71*$D71*$E71*$G71*'Emission Factors'!$E$8))
+
IF(SUM($O71:$P71)=0,0,
IF('Flight Methodologies'!$D$4="A",0,
IF('Flight Methodologies'!$D$4="B",(('Flight Methodologies'!$E$20*'Flight Methodologies'!$E$17*$E71*SUM($O71:$P71)*$G71*'Emission Factors'!$E$8)),
IF('Flight Methodologies'!$D$4="C",0,(('Flight Methodologies'!$E$43*'Flight Methodologies'!$E$40*$E71*SUM($O71:$P71)*$G71*'Emission Factors'!$E$8)))
)))
+
IF($N71=0,0,
IF('Flight Methodologies'!$K$4="A",0,(('Flight Methodologies'!$K$20*'Flight Methodologies'!$K$17*$E71*N71*$G71*'Emission Factors'!$E$8)))
),"")</f>
        <v>0</v>
      </c>
      <c r="U71" s="104">
        <f>IFERROR(((L71*$D71*$E71*$G71*'Emission Factors'!$E$9))
+
IF(SUM($O71:$P71)=0,0,
IF('Flight Methodologies'!$D$4="A",0,
IF('Flight Methodologies'!$D$4="B",(('Flight Methodologies'!$E$21*'Flight Methodologies'!$E$17*$E71*SUM($O71:$P71)*$G71*'Emission Factors'!$E$9)),
IF('Flight Methodologies'!$D$4="C",0,(('Flight Methodologies'!$E$44*'Flight Methodologies'!$E$40*$E71*SUM($O71:$P71)*$G71*'Emission Factors'!$E$9)))
)))
+
IF($N71=0,0,
IF('Flight Methodologies'!$K$4="A",0,(('Flight Methodologies'!$K$21*'Flight Methodologies'!$K$17*$E71*N71*$G71*'Emission Factors'!$E$9)))
),"")</f>
        <v>9.3774062271140952</v>
      </c>
      <c r="V71" s="104">
        <f>IF(SUM(I71:P71)=0,"",
IF(SUM($O71:$P71)=0,0,
IF('Flight Methodologies'!$D$4="A",0,
IF('Flight Methodologies'!$D$4="B",(('Flight Methodologies'!$E$22*'Flight Methodologies'!$E$17*$E71*SUM($O71:$P71)*$G71*'Emission Factors'!$E$10)),
IF('Flight Methodologies'!$D$4="C",0,(('Flight Methodologies'!$E$45*'Flight Methodologies'!$E$40*$E71*SUM($O71:$P71)*$G71*'Emission Factors'!$E$10)))
)))
+
IF($N71=0,0,
IF('Flight Methodologies'!$K$4="A",0,(('Flight Methodologies'!$K$22*'Flight Methodologies'!$K$17*$E71*N71*$G71*'Emission Factors'!$E$10)))
))</f>
        <v>13.642850201131811</v>
      </c>
      <c r="W71" s="104">
        <f>IFERROR(((M71*$D71*$E71*$G71*'Emission Factors'!$E$11))
+
IF(SUM($O71:$P71)=0,0,
IF('Flight Methodologies'!$D$4="A",0,
IF('Flight Methodologies'!$D$4="B",0,
IF('Flight Methodologies'!$D$4="C",0,0)
)))
+
IF($N71=0,0,
IF('Flight Methodologies'!$K$4="A",0,0)
),"")</f>
        <v>0</v>
      </c>
      <c r="X71" s="104">
        <f>IFERROR(IF('Flight Methodologies'!$K$4="A",((($D71-'Flight Methodologies'!$K$9)*$E71*$G71*$N71*'Emission Factors'!$E$12)),((($D71-'Flight Methodologies'!$K$17)*$E71*$G71*$N71*'Emission Factors'!$E$12))
)
+
IF(SUM($O71:$P71)=0,0,
IF('Flight Methodologies'!$D$4="A",0,
IF('Flight Methodologies'!$D$4="B",0,
IF('Flight Methodologies'!$D$4="C",('Flight Methodologies'!$E$29*$E71*SUM($O71:$P71)*$G71*'Emission Factors'!$E$12),('Flight Methodologies'!$E$39*$E71*SUM($O71:$P71)*$G71*'Emission Factors'!$E$12))
))),"")</f>
        <v>6000.5706683999997</v>
      </c>
      <c r="Y71" s="104">
        <f>IFERROR(IF('Flight Methodologies'!$D$4="A",((($D71-'Flight Methodologies'!$E$9)*$E71*$G71*$O71*'Emission Factors'!$E$13)),
IF('Flight Methodologies'!$D$4="B",((($D71-'Flight Methodologies'!$E$17)*$E71*$G71*$O71*'Emission Factors'!$E$13)),
IF('Flight Methodologies'!$D$4="C",((($D71-SUM('Flight Methodologies'!$E$29:$E$30))*$E71*$G71*$O71*'Emission Factors'!$E$13)),((($D71-SUM('Flight Methodologies'!$E$39:$E$40))*$E71*$G71*$O71*'Emission Factors'!$E$13)))))
+
IF(SUM($O71:$P71)=0,0,
IF('Flight Methodologies'!$D$4="A",0,
IF('Flight Methodologies'!$D$4="B",0,
IF('Flight Methodologies'!$D$4="C",0,0)
)))
+
IF($N71=0,0,
IF('Flight Methodologies'!$K$4="A",0,0)
),"")</f>
        <v>0</v>
      </c>
      <c r="Z71" s="104">
        <f>IFERROR(IF('Flight Methodologies'!$D$4="A",((($D71-'Flight Methodologies'!$E$9)*$E71*$G71*$P71*'Emission Factors'!$E$14)),
IF('Flight Methodologies'!$D$4="B",((($D71-'Flight Methodologies'!$E$17)*$E71*$G71*$P71*'Emission Factors'!$E$14)),
IF('Flight Methodologies'!$D$4="C",((($D71-SUM('Flight Methodologies'!$E$29:$E$30))*$E71*$G71*$P71*'Emission Factors'!$E$14)),((($D71-SUM('Flight Methodologies'!$E$39:$E$40))*$E71*$G71*$P71*'Emission Factors'!$E$14)))))
+
IF(SUM($O71:$P71)=0,0,
IF('Flight Methodologies'!$D$4="A",0,
IF('Flight Methodologies'!$D$4="B",0,
IF('Flight Methodologies'!$D$4="C",0,0)
)))
+
IF($N71=0,0,
IF('Flight Methodologies'!$K$4="A",0,0)
),"")</f>
        <v>23886.978616400003</v>
      </c>
      <c r="AA71" s="169">
        <f t="shared" ref="AA71:AA134" si="2">SUM(R71:Z71)</f>
        <v>29925.867093228248</v>
      </c>
      <c r="AC71" s="109">
        <f t="shared" si="1"/>
        <v>29.925867093228248</v>
      </c>
    </row>
    <row r="72" spans="2:29" ht="31" x14ac:dyDescent="0.35">
      <c r="B72" s="63" t="s">
        <v>64</v>
      </c>
      <c r="C72" s="63" t="str">
        <f>IFERROR(VLOOKUP(B72,'Country and Student Data'!$B$5:$E$300,2,FALSE),"")</f>
        <v>North America</v>
      </c>
      <c r="D72" s="104">
        <f>IFERROR(
VLOOKUP($B72,'Country and Student Data'!$B$5:$D$300,3,FALSE)
+
IF(OR(C72="Home",C72="UK"),0,
IF('Flight Methodologies'!$D$4="A",'Flight Methodologies'!$E$9,
IF('Flight Methodologies'!$D$4="B",'Flight Methodologies'!$E$17,
IF('Flight Methodologies'!$D$4="C",'Flight Methodologies'!$E$29+'Flight Methodologies'!$E$30,'Flight Methodologies'!$E$39+'Flight Methodologies'!$E$40)))), "")</f>
        <v>9394.14</v>
      </c>
      <c r="E72" s="101">
        <f>IFERROR(VLOOKUP(B72,'Country and Student Data'!B:E,4,FALSE),"")</f>
        <v>0</v>
      </c>
      <c r="G72" s="85">
        <v>2</v>
      </c>
      <c r="H72" s="66"/>
      <c r="I72" s="86"/>
      <c r="J72" s="86"/>
      <c r="K72" s="86"/>
      <c r="L72" s="86"/>
      <c r="M72" s="86"/>
      <c r="N72" s="86"/>
      <c r="O72" s="86"/>
      <c r="P72" s="86">
        <v>1</v>
      </c>
      <c r="R72" s="104">
        <f>IFERROR(
((I72*$D72*$E72*$G72*'Emission Factors'!$E$6))
+
IF(SUM($O72:$P72)=0,0,
IF('Flight Methodologies'!$D$4="A",(0.5*'Flight Methodologies'!$E$9*$E72*SUM($O72:$P72)*$G72*'Emission Factors'!$E$6),
IF('Flight Methodologies'!$D$4="B",(('Flight Methodologies'!$E$18*'Flight Methodologies'!$E$17*$E72*SUM($O72:$P72)*$G72*'Emission Factors'!$E$6)),
IF('Flight Methodologies'!$D$4="C",(0.5*'Flight Methodologies'!$E$30*$E72*SUM($O72:$P72)*$G72*'Emission Factors'!$E$6),(('Flight Methodologies'!$E$41*'Flight Methodologies'!$E$40*$E72*SUM($O72:$P72)*$G72*'Emission Factors'!$E$6)))
)))
+
IF($N72=0,0,
IF('Flight Methodologies'!$K$4="A",(0.5*'Flight Methodologies'!$K$9*$E72*$N72*$G72*'Emission Factors'!$E$6),(('Flight Methodologies'!$K$18*'Flight Methodologies'!$K$17*$E72*N72*$G72*'Emission Factors'!$E$6)))
),"")</f>
        <v>0</v>
      </c>
      <c r="S72" s="104">
        <f>IFERROR(((J72*$D72*$E72*$G72*'Emission Factors'!$E$7))
+
IF(SUM($O72:$P72)=0,0,
IF('Flight Methodologies'!$D$4="A",(0.5*'Flight Methodologies'!$E$9*$E72*SUM($O72:$P72)*$G72*'Emission Factors'!$E$7),
IF('Flight Methodologies'!$D$4="B",(('Flight Methodologies'!$E$19*'Flight Methodologies'!$E$17*$E72*SUM($O72:$P72)*$G72*'Emission Factors'!$E$7)),
IF('Flight Methodologies'!$D$4="C",(0.5*'Flight Methodologies'!$E$30*$E72*SUM($O72:$P72)*$G72*'Emission Factors'!$E$7),(('Flight Methodologies'!$E$42*'Flight Methodologies'!$E$40*$E72*SUM($O72:$P72)*$G72*'Emission Factors'!$E$7)))
)))
+
IF($N72=0,0,
IF('Flight Methodologies'!$K$4="A",(0.5*'Flight Methodologies'!$K$9*$E72*$N72*$G72*'Emission Factors'!$E$7),(('Flight Methodologies'!$K$19*'Flight Methodologies'!$K$17*$E72*N72*$G72*'Emission Factors'!$E$7)))
),"")</f>
        <v>0</v>
      </c>
      <c r="T72" s="104">
        <f>IFERROR(((K72*$D72*$E72*$G72*'Emission Factors'!$E$8))
+
IF(SUM($O72:$P72)=0,0,
IF('Flight Methodologies'!$D$4="A",0,
IF('Flight Methodologies'!$D$4="B",(('Flight Methodologies'!$E$20*'Flight Methodologies'!$E$17*$E72*SUM($O72:$P72)*$G72*'Emission Factors'!$E$8)),
IF('Flight Methodologies'!$D$4="C",0,(('Flight Methodologies'!$E$43*'Flight Methodologies'!$E$40*$E72*SUM($O72:$P72)*$G72*'Emission Factors'!$E$8)))
)))
+
IF($N72=0,0,
IF('Flight Methodologies'!$K$4="A",0,(('Flight Methodologies'!$K$20*'Flight Methodologies'!$K$17*$E72*N72*$G72*'Emission Factors'!$E$8)))
),"")</f>
        <v>0</v>
      </c>
      <c r="U72" s="104">
        <f>IFERROR(((L72*$D72*$E72*$G72*'Emission Factors'!$E$9))
+
IF(SUM($O72:$P72)=0,0,
IF('Flight Methodologies'!$D$4="A",0,
IF('Flight Methodologies'!$D$4="B",(('Flight Methodologies'!$E$21*'Flight Methodologies'!$E$17*$E72*SUM($O72:$P72)*$G72*'Emission Factors'!$E$9)),
IF('Flight Methodologies'!$D$4="C",0,(('Flight Methodologies'!$E$44*'Flight Methodologies'!$E$40*$E72*SUM($O72:$P72)*$G72*'Emission Factors'!$E$9)))
)))
+
IF($N72=0,0,
IF('Flight Methodologies'!$K$4="A",0,(('Flight Methodologies'!$K$21*'Flight Methodologies'!$K$17*$E72*N72*$G72*'Emission Factors'!$E$9)))
),"")</f>
        <v>0</v>
      </c>
      <c r="V72" s="104">
        <f>IF(SUM(I72:P72)=0,"",
IF(SUM($O72:$P72)=0,0,
IF('Flight Methodologies'!$D$4="A",0,
IF('Flight Methodologies'!$D$4="B",(('Flight Methodologies'!$E$22*'Flight Methodologies'!$E$17*$E72*SUM($O72:$P72)*$G72*'Emission Factors'!$E$10)),
IF('Flight Methodologies'!$D$4="C",0,(('Flight Methodologies'!$E$45*'Flight Methodologies'!$E$40*$E72*SUM($O72:$P72)*$G72*'Emission Factors'!$E$10)))
)))
+
IF($N72=0,0,
IF('Flight Methodologies'!$K$4="A",0,(('Flight Methodologies'!$K$22*'Flight Methodologies'!$K$17*$E72*N72*$G72*'Emission Factors'!$E$10)))
))</f>
        <v>0</v>
      </c>
      <c r="W72" s="104">
        <f>IFERROR(((M72*$D72*$E72*$G72*'Emission Factors'!$E$11))
+
IF(SUM($O72:$P72)=0,0,
IF('Flight Methodologies'!$D$4="A",0,
IF('Flight Methodologies'!$D$4="B",0,
IF('Flight Methodologies'!$D$4="C",0,0)
)))
+
IF($N72=0,0,
IF('Flight Methodologies'!$K$4="A",0,0)
),"")</f>
        <v>0</v>
      </c>
      <c r="X72" s="104">
        <f>IFERROR(IF('Flight Methodologies'!$K$4="A",((($D72-'Flight Methodologies'!$K$9)*$E72*$G72*$N72*'Emission Factors'!$E$12)),((($D72-'Flight Methodologies'!$K$17)*$E72*$G72*$N72*'Emission Factors'!$E$12))
)
+
IF(SUM($O72:$P72)=0,0,
IF('Flight Methodologies'!$D$4="A",0,
IF('Flight Methodologies'!$D$4="B",0,
IF('Flight Methodologies'!$D$4="C",('Flight Methodologies'!$E$29*$E72*SUM($O72:$P72)*$G72*'Emission Factors'!$E$12),('Flight Methodologies'!$E$39*$E72*SUM($O72:$P72)*$G72*'Emission Factors'!$E$12))
))),"")</f>
        <v>0</v>
      </c>
      <c r="Y72" s="104">
        <f>IFERROR(IF('Flight Methodologies'!$D$4="A",((($D72-'Flight Methodologies'!$E$9)*$E72*$G72*$O72*'Emission Factors'!$E$13)),
IF('Flight Methodologies'!$D$4="B",((($D72-'Flight Methodologies'!$E$17)*$E72*$G72*$O72*'Emission Factors'!$E$13)),
IF('Flight Methodologies'!$D$4="C",((($D72-SUM('Flight Methodologies'!$E$29:$E$30))*$E72*$G72*$O72*'Emission Factors'!$E$13)),((($D72-SUM('Flight Methodologies'!$E$39:$E$40))*$E72*$G72*$O72*'Emission Factors'!$E$13)))))
+
IF(SUM($O72:$P72)=0,0,
IF('Flight Methodologies'!$D$4="A",0,
IF('Flight Methodologies'!$D$4="B",0,
IF('Flight Methodologies'!$D$4="C",0,0)
)))
+
IF($N72=0,0,
IF('Flight Methodologies'!$K$4="A",0,0)
),"")</f>
        <v>0</v>
      </c>
      <c r="Z72" s="104">
        <f>IFERROR(IF('Flight Methodologies'!$D$4="A",((($D72-'Flight Methodologies'!$E$9)*$E72*$G72*$P72*'Emission Factors'!$E$14)),
IF('Flight Methodologies'!$D$4="B",((($D72-'Flight Methodologies'!$E$17)*$E72*$G72*$P72*'Emission Factors'!$E$14)),
IF('Flight Methodologies'!$D$4="C",((($D72-SUM('Flight Methodologies'!$E$29:$E$30))*$E72*$G72*$P72*'Emission Factors'!$E$14)),((($D72-SUM('Flight Methodologies'!$E$39:$E$40))*$E72*$G72*$P72*'Emission Factors'!$E$14)))))
+
IF(SUM($O72:$P72)=0,0,
IF('Flight Methodologies'!$D$4="A",0,
IF('Flight Methodologies'!$D$4="B",0,
IF('Flight Methodologies'!$D$4="C",0,0)
)))
+
IF($N72=0,0,
IF('Flight Methodologies'!$K$4="A",0,0)
),"")</f>
        <v>0</v>
      </c>
      <c r="AA72" s="169">
        <f t="shared" si="2"/>
        <v>0</v>
      </c>
      <c r="AC72" s="109">
        <f t="shared" ref="AC72:AC135" si="3">AA72/1000</f>
        <v>0</v>
      </c>
    </row>
    <row r="73" spans="2:29" x14ac:dyDescent="0.35">
      <c r="B73" s="63" t="s">
        <v>63</v>
      </c>
      <c r="C73" s="63" t="str">
        <f>IFERROR(VLOOKUP(B73,'Country and Student Data'!$B$5:$E$300,2,FALSE),"")</f>
        <v>UK</v>
      </c>
      <c r="D73" s="104">
        <f>IFERROR(
VLOOKUP($B73,'Country and Student Data'!$B$5:$D$300,3,FALSE)
+
IF(OR(C73="Home",C73="UK"),0,
IF('Flight Methodologies'!$D$4="A",'Flight Methodologies'!$E$9,
IF('Flight Methodologies'!$D$4="B",'Flight Methodologies'!$E$17,
IF('Flight Methodologies'!$D$4="C",'Flight Methodologies'!$E$29+'Flight Methodologies'!$E$30,'Flight Methodologies'!$E$39+'Flight Methodologies'!$E$40)))), "")</f>
        <v>648.11</v>
      </c>
      <c r="E73" s="101">
        <f>IFERROR(VLOOKUP(B73,'Country and Student Data'!B:E,4,FALSE),"")</f>
        <v>1323</v>
      </c>
      <c r="G73" s="85">
        <v>2</v>
      </c>
      <c r="H73" s="66"/>
      <c r="I73" s="86">
        <v>0.25</v>
      </c>
      <c r="J73" s="86">
        <v>0.25</v>
      </c>
      <c r="K73" s="86"/>
      <c r="L73" s="86"/>
      <c r="M73" s="86"/>
      <c r="N73" s="86">
        <v>0.5</v>
      </c>
      <c r="O73" s="86"/>
      <c r="P73" s="86"/>
      <c r="R73" s="104">
        <f>IFERROR(
((I73*$D73*$E73*$G73*'Emission Factors'!$E$6))
+
IF(SUM($O73:$P73)=0,0,
IF('Flight Methodologies'!$D$4="A",(0.5*'Flight Methodologies'!$E$9*$E73*SUM($O73:$P73)*$G73*'Emission Factors'!$E$6),
IF('Flight Methodologies'!$D$4="B",(('Flight Methodologies'!$E$18*'Flight Methodologies'!$E$17*$E73*SUM($O73:$P73)*$G73*'Emission Factors'!$E$6)),
IF('Flight Methodologies'!$D$4="C",(0.5*'Flight Methodologies'!$E$30*$E73*SUM($O73:$P73)*$G73*'Emission Factors'!$E$6),(('Flight Methodologies'!$E$41*'Flight Methodologies'!$E$40*$E73*SUM($O73:$P73)*$G73*'Emission Factors'!$E$6)))
)))
+
IF($N73=0,0,
IF('Flight Methodologies'!$K$4="A",(0.5*'Flight Methodologies'!$K$9*$E73*$N73*$G73*'Emission Factors'!$E$6),(('Flight Methodologies'!$K$18*'Flight Methodologies'!$K$17*$E73*N73*$G73*'Emission Factors'!$E$6)))
),"")</f>
        <v>72037.949583600013</v>
      </c>
      <c r="S73" s="104">
        <f>IFERROR(((J73*$D73*$E73*$G73*'Emission Factors'!$E$7))
+
IF(SUM($O73:$P73)=0,0,
IF('Flight Methodologies'!$D$4="A",(0.5*'Flight Methodologies'!$E$9*$E73*SUM($O73:$P73)*$G73*'Emission Factors'!$E$7),
IF('Flight Methodologies'!$D$4="B",(('Flight Methodologies'!$E$19*'Flight Methodologies'!$E$17*$E73*SUM($O73:$P73)*$G73*'Emission Factors'!$E$7)),
IF('Flight Methodologies'!$D$4="C",(0.5*'Flight Methodologies'!$E$30*$E73*SUM($O73:$P73)*$G73*'Emission Factors'!$E$7),(('Flight Methodologies'!$E$42*'Flight Methodologies'!$E$40*$E73*SUM($O73:$P73)*$G73*'Emission Factors'!$E$7)))
)))
+
IF($N73=0,0,
IF('Flight Methodologies'!$K$4="A",(0.5*'Flight Methodologies'!$K$9*$E73*$N73*$G73*'Emission Factors'!$E$7),(('Flight Methodologies'!$K$19*'Flight Methodologies'!$K$17*$E73*N73*$G73*'Emission Factors'!$E$7)))
),"")</f>
        <v>15203.866341195002</v>
      </c>
      <c r="T73" s="104">
        <f>IFERROR(((K73*$D73*$E73*$G73*'Emission Factors'!$E$8))
+
IF(SUM($O73:$P73)=0,0,
IF('Flight Methodologies'!$D$4="A",0,
IF('Flight Methodologies'!$D$4="B",(('Flight Methodologies'!$E$20*'Flight Methodologies'!$E$17*$E73*SUM($O73:$P73)*$G73*'Emission Factors'!$E$8)),
IF('Flight Methodologies'!$D$4="C",0,(('Flight Methodologies'!$E$43*'Flight Methodologies'!$E$40*$E73*SUM($O73:$P73)*$G73*'Emission Factors'!$E$8)))
)))
+
IF($N73=0,0,
IF('Flight Methodologies'!$K$4="A",0,(('Flight Methodologies'!$K$20*'Flight Methodologies'!$K$17*$E73*N73*$G73*'Emission Factors'!$E$8)))
),"")</f>
        <v>0</v>
      </c>
      <c r="U73" s="104">
        <f>IFERROR(((L73*$D73*$E73*$G73*'Emission Factors'!$E$9))
+
IF(SUM($O73:$P73)=0,0,
IF('Flight Methodologies'!$D$4="A",0,
IF('Flight Methodologies'!$D$4="B",(('Flight Methodologies'!$E$21*'Flight Methodologies'!$E$17*$E73*SUM($O73:$P73)*$G73*'Emission Factors'!$E$9)),
IF('Flight Methodologies'!$D$4="C",0,(('Flight Methodologies'!$E$44*'Flight Methodologies'!$E$40*$E73*SUM($O73:$P73)*$G73*'Emission Factors'!$E$9)))
)))
+
IF($N73=0,0,
IF('Flight Methodologies'!$K$4="A",0,(('Flight Methodologies'!$K$21*'Flight Methodologies'!$K$17*$E73*N73*$G73*'Emission Factors'!$E$9)))
),"")</f>
        <v>364.89142466093966</v>
      </c>
      <c r="V73" s="104">
        <f>IF(SUM(I73:P73)=0,"",
IF(SUM($O73:$P73)=0,0,
IF('Flight Methodologies'!$D$4="A",0,
IF('Flight Methodologies'!$D$4="B",(('Flight Methodologies'!$E$22*'Flight Methodologies'!$E$17*$E73*SUM($O73:$P73)*$G73*'Emission Factors'!$E$10)),
IF('Flight Methodologies'!$D$4="C",0,(('Flight Methodologies'!$E$45*'Flight Methodologies'!$E$40*$E73*SUM($O73:$P73)*$G73*'Emission Factors'!$E$10)))
)))
+
IF($N73=0,0,
IF('Flight Methodologies'!$K$4="A",0,(('Flight Methodologies'!$K$22*'Flight Methodologies'!$K$17*$E73*N73*$G73*'Emission Factors'!$E$10)))
))</f>
        <v>530.86737694404076</v>
      </c>
      <c r="W73" s="104">
        <f>IFERROR(((M73*$D73*$E73*$G73*'Emission Factors'!$E$11))
+
IF(SUM($O73:$P73)=0,0,
IF('Flight Methodologies'!$D$4="A",0,
IF('Flight Methodologies'!$D$4="B",0,
IF('Flight Methodologies'!$D$4="C",0,0)
)))
+
IF($N73=0,0,
IF('Flight Methodologies'!$K$4="A",0,0)
),"")</f>
        <v>0</v>
      </c>
      <c r="X73" s="104">
        <f>IFERROR(IF('Flight Methodologies'!$K$4="A",((($D73-'Flight Methodologies'!$K$9)*$E73*$G73*$N73*'Emission Factors'!$E$12)),((($D73-'Flight Methodologies'!$K$17)*$E73*$G73*$N73*'Emission Factors'!$E$12))
)
+
IF(SUM($O73:$P73)=0,0,
IF('Flight Methodologies'!$D$4="A",0,
IF('Flight Methodologies'!$D$4="B",0,
IF('Flight Methodologies'!$D$4="C",('Flight Methodologies'!$E$29*$E73*SUM($O73:$P73)*$G73*'Emission Factors'!$E$12),('Flight Methodologies'!$E$39*$E73*SUM($O73:$P73)*$G73*'Emission Factors'!$E$12))
))),"")</f>
        <v>230802.54383339998</v>
      </c>
      <c r="Y73" s="104">
        <f>IFERROR(IF('Flight Methodologies'!$D$4="A",((($D73-'Flight Methodologies'!$E$9)*$E73*$G73*$O73*'Emission Factors'!$E$13)),
IF('Flight Methodologies'!$D$4="B",((($D73-'Flight Methodologies'!$E$17)*$E73*$G73*$O73*'Emission Factors'!$E$13)),
IF('Flight Methodologies'!$D$4="C",((($D73-SUM('Flight Methodologies'!$E$29:$E$30))*$E73*$G73*$O73*'Emission Factors'!$E$13)),((($D73-SUM('Flight Methodologies'!$E$39:$E$40))*$E73*$G73*$O73*'Emission Factors'!$E$13)))))
+
IF(SUM($O73:$P73)=0,0,
IF('Flight Methodologies'!$D$4="A",0,
IF('Flight Methodologies'!$D$4="B",0,
IF('Flight Methodologies'!$D$4="C",0,0)
)))
+
IF($N73=0,0,
IF('Flight Methodologies'!$K$4="A",0,0)
),"")</f>
        <v>0</v>
      </c>
      <c r="Z73" s="104">
        <f>IFERROR(IF('Flight Methodologies'!$D$4="A",((($D73-'Flight Methodologies'!$E$9)*$E73*$G73*$P73*'Emission Factors'!$E$14)),
IF('Flight Methodologies'!$D$4="B",((($D73-'Flight Methodologies'!$E$17)*$E73*$G73*$P73*'Emission Factors'!$E$14)),
IF('Flight Methodologies'!$D$4="C",((($D73-SUM('Flight Methodologies'!$E$29:$E$30))*$E73*$G73*$P73*'Emission Factors'!$E$14)),((($D73-SUM('Flight Methodologies'!$E$39:$E$40))*$E73*$G73*$P73*'Emission Factors'!$E$14)))))
+
IF(SUM($O73:$P73)=0,0,
IF('Flight Methodologies'!$D$4="A",0,
IF('Flight Methodologies'!$D$4="B",0,
IF('Flight Methodologies'!$D$4="C",0,0)
)))
+
IF($N73=0,0,
IF('Flight Methodologies'!$K$4="A",0,0)
),"")</f>
        <v>0</v>
      </c>
      <c r="AA73" s="169">
        <f t="shared" si="2"/>
        <v>318940.11855979997</v>
      </c>
      <c r="AC73" s="109">
        <f t="shared" si="3"/>
        <v>318.9401185598</v>
      </c>
    </row>
    <row r="74" spans="2:29" x14ac:dyDescent="0.35">
      <c r="B74" s="63" t="s">
        <v>65</v>
      </c>
      <c r="C74" s="63" t="str">
        <f>IFERROR(VLOOKUP(B74,'Country and Student Data'!$B$5:$E$300,2,FALSE),"")</f>
        <v>Africa</v>
      </c>
      <c r="D74" s="104">
        <f>IFERROR(
VLOOKUP($B74,'Country and Student Data'!$B$5:$D$300,3,FALSE)
+
IF(OR(C74="Home",C74="UK"),0,
IF('Flight Methodologies'!$D$4="A",'Flight Methodologies'!$E$9,
IF('Flight Methodologies'!$D$4="B",'Flight Methodologies'!$E$17,
IF('Flight Methodologies'!$D$4="C",'Flight Methodologies'!$E$29+'Flight Methodologies'!$E$30,'Flight Methodologies'!$E$39+'Flight Methodologies'!$E$40)))), "")</f>
        <v>4995.08</v>
      </c>
      <c r="E74" s="101">
        <f>IFERROR(VLOOKUP(B74,'Country and Student Data'!B:E,4,FALSE),"")</f>
        <v>0</v>
      </c>
      <c r="G74" s="85">
        <v>2</v>
      </c>
      <c r="H74" s="66"/>
      <c r="I74" s="86"/>
      <c r="J74" s="86"/>
      <c r="K74" s="86"/>
      <c r="L74" s="86"/>
      <c r="M74" s="86"/>
      <c r="N74" s="86"/>
      <c r="O74" s="86"/>
      <c r="P74" s="86">
        <v>1</v>
      </c>
      <c r="R74" s="104">
        <f>IFERROR(
((I74*$D74*$E74*$G74*'Emission Factors'!$E$6))
+
IF(SUM($O74:$P74)=0,0,
IF('Flight Methodologies'!$D$4="A",(0.5*'Flight Methodologies'!$E$9*$E74*SUM($O74:$P74)*$G74*'Emission Factors'!$E$6),
IF('Flight Methodologies'!$D$4="B",(('Flight Methodologies'!$E$18*'Flight Methodologies'!$E$17*$E74*SUM($O74:$P74)*$G74*'Emission Factors'!$E$6)),
IF('Flight Methodologies'!$D$4="C",(0.5*'Flight Methodologies'!$E$30*$E74*SUM($O74:$P74)*$G74*'Emission Factors'!$E$6),(('Flight Methodologies'!$E$41*'Flight Methodologies'!$E$40*$E74*SUM($O74:$P74)*$G74*'Emission Factors'!$E$6)))
)))
+
IF($N74=0,0,
IF('Flight Methodologies'!$K$4="A",(0.5*'Flight Methodologies'!$K$9*$E74*$N74*$G74*'Emission Factors'!$E$6),(('Flight Methodologies'!$K$18*'Flight Methodologies'!$K$17*$E74*N74*$G74*'Emission Factors'!$E$6)))
),"")</f>
        <v>0</v>
      </c>
      <c r="S74" s="104">
        <f>IFERROR(((J74*$D74*$E74*$G74*'Emission Factors'!$E$7))
+
IF(SUM($O74:$P74)=0,0,
IF('Flight Methodologies'!$D$4="A",(0.5*'Flight Methodologies'!$E$9*$E74*SUM($O74:$P74)*$G74*'Emission Factors'!$E$7),
IF('Flight Methodologies'!$D$4="B",(('Flight Methodologies'!$E$19*'Flight Methodologies'!$E$17*$E74*SUM($O74:$P74)*$G74*'Emission Factors'!$E$7)),
IF('Flight Methodologies'!$D$4="C",(0.5*'Flight Methodologies'!$E$30*$E74*SUM($O74:$P74)*$G74*'Emission Factors'!$E$7),(('Flight Methodologies'!$E$42*'Flight Methodologies'!$E$40*$E74*SUM($O74:$P74)*$G74*'Emission Factors'!$E$7)))
)))
+
IF($N74=0,0,
IF('Flight Methodologies'!$K$4="A",(0.5*'Flight Methodologies'!$K$9*$E74*$N74*$G74*'Emission Factors'!$E$7),(('Flight Methodologies'!$K$19*'Flight Methodologies'!$K$17*$E74*N74*$G74*'Emission Factors'!$E$7)))
),"")</f>
        <v>0</v>
      </c>
      <c r="T74" s="104">
        <f>IFERROR(((K74*$D74*$E74*$G74*'Emission Factors'!$E$8))
+
IF(SUM($O74:$P74)=0,0,
IF('Flight Methodologies'!$D$4="A",0,
IF('Flight Methodologies'!$D$4="B",(('Flight Methodologies'!$E$20*'Flight Methodologies'!$E$17*$E74*SUM($O74:$P74)*$G74*'Emission Factors'!$E$8)),
IF('Flight Methodologies'!$D$4="C",0,(('Flight Methodologies'!$E$43*'Flight Methodologies'!$E$40*$E74*SUM($O74:$P74)*$G74*'Emission Factors'!$E$8)))
)))
+
IF($N74=0,0,
IF('Flight Methodologies'!$K$4="A",0,(('Flight Methodologies'!$K$20*'Flight Methodologies'!$K$17*$E74*N74*$G74*'Emission Factors'!$E$8)))
),"")</f>
        <v>0</v>
      </c>
      <c r="U74" s="104">
        <f>IFERROR(((L74*$D74*$E74*$G74*'Emission Factors'!$E$9))
+
IF(SUM($O74:$P74)=0,0,
IF('Flight Methodologies'!$D$4="A",0,
IF('Flight Methodologies'!$D$4="B",(('Flight Methodologies'!$E$21*'Flight Methodologies'!$E$17*$E74*SUM($O74:$P74)*$G74*'Emission Factors'!$E$9)),
IF('Flight Methodologies'!$D$4="C",0,(('Flight Methodologies'!$E$44*'Flight Methodologies'!$E$40*$E74*SUM($O74:$P74)*$G74*'Emission Factors'!$E$9)))
)))
+
IF($N74=0,0,
IF('Flight Methodologies'!$K$4="A",0,(('Flight Methodologies'!$K$21*'Flight Methodologies'!$K$17*$E74*N74*$G74*'Emission Factors'!$E$9)))
),"")</f>
        <v>0</v>
      </c>
      <c r="V74" s="104">
        <f>IF(SUM(I74:P74)=0,"",
IF(SUM($O74:$P74)=0,0,
IF('Flight Methodologies'!$D$4="A",0,
IF('Flight Methodologies'!$D$4="B",(('Flight Methodologies'!$E$22*'Flight Methodologies'!$E$17*$E74*SUM($O74:$P74)*$G74*'Emission Factors'!$E$10)),
IF('Flight Methodologies'!$D$4="C",0,(('Flight Methodologies'!$E$45*'Flight Methodologies'!$E$40*$E74*SUM($O74:$P74)*$G74*'Emission Factors'!$E$10)))
)))
+
IF($N74=0,0,
IF('Flight Methodologies'!$K$4="A",0,(('Flight Methodologies'!$K$22*'Flight Methodologies'!$K$17*$E74*N74*$G74*'Emission Factors'!$E$10)))
))</f>
        <v>0</v>
      </c>
      <c r="W74" s="104">
        <f>IFERROR(((M74*$D74*$E74*$G74*'Emission Factors'!$E$11))
+
IF(SUM($O74:$P74)=0,0,
IF('Flight Methodologies'!$D$4="A",0,
IF('Flight Methodologies'!$D$4="B",0,
IF('Flight Methodologies'!$D$4="C",0,0)
)))
+
IF($N74=0,0,
IF('Flight Methodologies'!$K$4="A",0,0)
),"")</f>
        <v>0</v>
      </c>
      <c r="X74" s="104">
        <f>IFERROR(IF('Flight Methodologies'!$K$4="A",((($D74-'Flight Methodologies'!$K$9)*$E74*$G74*$N74*'Emission Factors'!$E$12)),((($D74-'Flight Methodologies'!$K$17)*$E74*$G74*$N74*'Emission Factors'!$E$12))
)
+
IF(SUM($O74:$P74)=0,0,
IF('Flight Methodologies'!$D$4="A",0,
IF('Flight Methodologies'!$D$4="B",0,
IF('Flight Methodologies'!$D$4="C",('Flight Methodologies'!$E$29*$E74*SUM($O74:$P74)*$G74*'Emission Factors'!$E$12),('Flight Methodologies'!$E$39*$E74*SUM($O74:$P74)*$G74*'Emission Factors'!$E$12))
))),"")</f>
        <v>0</v>
      </c>
      <c r="Y74" s="104">
        <f>IFERROR(IF('Flight Methodologies'!$D$4="A",((($D74-'Flight Methodologies'!$E$9)*$E74*$G74*$O74*'Emission Factors'!$E$13)),
IF('Flight Methodologies'!$D$4="B",((($D74-'Flight Methodologies'!$E$17)*$E74*$G74*$O74*'Emission Factors'!$E$13)),
IF('Flight Methodologies'!$D$4="C",((($D74-SUM('Flight Methodologies'!$E$29:$E$30))*$E74*$G74*$O74*'Emission Factors'!$E$13)),((($D74-SUM('Flight Methodologies'!$E$39:$E$40))*$E74*$G74*$O74*'Emission Factors'!$E$13)))))
+
IF(SUM($O74:$P74)=0,0,
IF('Flight Methodologies'!$D$4="A",0,
IF('Flight Methodologies'!$D$4="B",0,
IF('Flight Methodologies'!$D$4="C",0,0)
)))
+
IF($N74=0,0,
IF('Flight Methodologies'!$K$4="A",0,0)
),"")</f>
        <v>0</v>
      </c>
      <c r="Z74" s="104">
        <f>IFERROR(IF('Flight Methodologies'!$D$4="A",((($D74-'Flight Methodologies'!$E$9)*$E74*$G74*$P74*'Emission Factors'!$E$14)),
IF('Flight Methodologies'!$D$4="B",((($D74-'Flight Methodologies'!$E$17)*$E74*$G74*$P74*'Emission Factors'!$E$14)),
IF('Flight Methodologies'!$D$4="C",((($D74-SUM('Flight Methodologies'!$E$29:$E$30))*$E74*$G74*$P74*'Emission Factors'!$E$14)),((($D74-SUM('Flight Methodologies'!$E$39:$E$40))*$E74*$G74*$P74*'Emission Factors'!$E$14)))))
+
IF(SUM($O74:$P74)=0,0,
IF('Flight Methodologies'!$D$4="A",0,
IF('Flight Methodologies'!$D$4="B",0,
IF('Flight Methodologies'!$D$4="C",0,0)
)))
+
IF($N74=0,0,
IF('Flight Methodologies'!$K$4="A",0,0)
),"")</f>
        <v>0</v>
      </c>
      <c r="AA74" s="169">
        <f t="shared" si="2"/>
        <v>0</v>
      </c>
      <c r="AC74" s="109">
        <f t="shared" si="3"/>
        <v>0</v>
      </c>
    </row>
    <row r="75" spans="2:29" x14ac:dyDescent="0.35">
      <c r="B75" s="63" t="s">
        <v>66</v>
      </c>
      <c r="C75" s="63" t="str">
        <f>IFERROR(VLOOKUP(B75,'Country and Student Data'!$B$5:$E$300,2,FALSE),"")</f>
        <v>Africa</v>
      </c>
      <c r="D75" s="104">
        <f>IFERROR(
VLOOKUP($B75,'Country and Student Data'!$B$5:$D$300,3,FALSE)
+
IF(OR(C75="Home",C75="UK"),0,
IF('Flight Methodologies'!$D$4="A",'Flight Methodologies'!$E$9,
IF('Flight Methodologies'!$D$4="B",'Flight Methodologies'!$E$17,
IF('Flight Methodologies'!$D$4="C",'Flight Methodologies'!$E$29+'Flight Methodologies'!$E$30,'Flight Methodologies'!$E$39+'Flight Methodologies'!$E$40)))), "")</f>
        <v>5958.9500000000007</v>
      </c>
      <c r="E75" s="101">
        <f>IFERROR(VLOOKUP(B75,'Country and Student Data'!B:E,4,FALSE),"")</f>
        <v>0</v>
      </c>
      <c r="G75" s="85">
        <v>2</v>
      </c>
      <c r="H75" s="66"/>
      <c r="I75" s="86"/>
      <c r="J75" s="86"/>
      <c r="K75" s="86"/>
      <c r="L75" s="86"/>
      <c r="M75" s="86"/>
      <c r="N75" s="86"/>
      <c r="O75" s="86"/>
      <c r="P75" s="86">
        <v>1</v>
      </c>
      <c r="R75" s="104">
        <f>IFERROR(
((I75*$D75*$E75*$G75*'Emission Factors'!$E$6))
+
IF(SUM($O75:$P75)=0,0,
IF('Flight Methodologies'!$D$4="A",(0.5*'Flight Methodologies'!$E$9*$E75*SUM($O75:$P75)*$G75*'Emission Factors'!$E$6),
IF('Flight Methodologies'!$D$4="B",(('Flight Methodologies'!$E$18*'Flight Methodologies'!$E$17*$E75*SUM($O75:$P75)*$G75*'Emission Factors'!$E$6)),
IF('Flight Methodologies'!$D$4="C",(0.5*'Flight Methodologies'!$E$30*$E75*SUM($O75:$P75)*$G75*'Emission Factors'!$E$6),(('Flight Methodologies'!$E$41*'Flight Methodologies'!$E$40*$E75*SUM($O75:$P75)*$G75*'Emission Factors'!$E$6)))
)))
+
IF($N75=0,0,
IF('Flight Methodologies'!$K$4="A",(0.5*'Flight Methodologies'!$K$9*$E75*$N75*$G75*'Emission Factors'!$E$6),(('Flight Methodologies'!$K$18*'Flight Methodologies'!$K$17*$E75*N75*$G75*'Emission Factors'!$E$6)))
),"")</f>
        <v>0</v>
      </c>
      <c r="S75" s="104">
        <f>IFERROR(((J75*$D75*$E75*$G75*'Emission Factors'!$E$7))
+
IF(SUM($O75:$P75)=0,0,
IF('Flight Methodologies'!$D$4="A",(0.5*'Flight Methodologies'!$E$9*$E75*SUM($O75:$P75)*$G75*'Emission Factors'!$E$7),
IF('Flight Methodologies'!$D$4="B",(('Flight Methodologies'!$E$19*'Flight Methodologies'!$E$17*$E75*SUM($O75:$P75)*$G75*'Emission Factors'!$E$7)),
IF('Flight Methodologies'!$D$4="C",(0.5*'Flight Methodologies'!$E$30*$E75*SUM($O75:$P75)*$G75*'Emission Factors'!$E$7),(('Flight Methodologies'!$E$42*'Flight Methodologies'!$E$40*$E75*SUM($O75:$P75)*$G75*'Emission Factors'!$E$7)))
)))
+
IF($N75=0,0,
IF('Flight Methodologies'!$K$4="A",(0.5*'Flight Methodologies'!$K$9*$E75*$N75*$G75*'Emission Factors'!$E$7),(('Flight Methodologies'!$K$19*'Flight Methodologies'!$K$17*$E75*N75*$G75*'Emission Factors'!$E$7)))
),"")</f>
        <v>0</v>
      </c>
      <c r="T75" s="104">
        <f>IFERROR(((K75*$D75*$E75*$G75*'Emission Factors'!$E$8))
+
IF(SUM($O75:$P75)=0,0,
IF('Flight Methodologies'!$D$4="A",0,
IF('Flight Methodologies'!$D$4="B",(('Flight Methodologies'!$E$20*'Flight Methodologies'!$E$17*$E75*SUM($O75:$P75)*$G75*'Emission Factors'!$E$8)),
IF('Flight Methodologies'!$D$4="C",0,(('Flight Methodologies'!$E$43*'Flight Methodologies'!$E$40*$E75*SUM($O75:$P75)*$G75*'Emission Factors'!$E$8)))
)))
+
IF($N75=0,0,
IF('Flight Methodologies'!$K$4="A",0,(('Flight Methodologies'!$K$20*'Flight Methodologies'!$K$17*$E75*N75*$G75*'Emission Factors'!$E$8)))
),"")</f>
        <v>0</v>
      </c>
      <c r="U75" s="104">
        <f>IFERROR(((L75*$D75*$E75*$G75*'Emission Factors'!$E$9))
+
IF(SUM($O75:$P75)=0,0,
IF('Flight Methodologies'!$D$4="A",0,
IF('Flight Methodologies'!$D$4="B",(('Flight Methodologies'!$E$21*'Flight Methodologies'!$E$17*$E75*SUM($O75:$P75)*$G75*'Emission Factors'!$E$9)),
IF('Flight Methodologies'!$D$4="C",0,(('Flight Methodologies'!$E$44*'Flight Methodologies'!$E$40*$E75*SUM($O75:$P75)*$G75*'Emission Factors'!$E$9)))
)))
+
IF($N75=0,0,
IF('Flight Methodologies'!$K$4="A",0,(('Flight Methodologies'!$K$21*'Flight Methodologies'!$K$17*$E75*N75*$G75*'Emission Factors'!$E$9)))
),"")</f>
        <v>0</v>
      </c>
      <c r="V75" s="104">
        <f>IF(SUM(I75:P75)=0,"",
IF(SUM($O75:$P75)=0,0,
IF('Flight Methodologies'!$D$4="A",0,
IF('Flight Methodologies'!$D$4="B",(('Flight Methodologies'!$E$22*'Flight Methodologies'!$E$17*$E75*SUM($O75:$P75)*$G75*'Emission Factors'!$E$10)),
IF('Flight Methodologies'!$D$4="C",0,(('Flight Methodologies'!$E$45*'Flight Methodologies'!$E$40*$E75*SUM($O75:$P75)*$G75*'Emission Factors'!$E$10)))
)))
+
IF($N75=0,0,
IF('Flight Methodologies'!$K$4="A",0,(('Flight Methodologies'!$K$22*'Flight Methodologies'!$K$17*$E75*N75*$G75*'Emission Factors'!$E$10)))
))</f>
        <v>0</v>
      </c>
      <c r="W75" s="104">
        <f>IFERROR(((M75*$D75*$E75*$G75*'Emission Factors'!$E$11))
+
IF(SUM($O75:$P75)=0,0,
IF('Flight Methodologies'!$D$4="A",0,
IF('Flight Methodologies'!$D$4="B",0,
IF('Flight Methodologies'!$D$4="C",0,0)
)))
+
IF($N75=0,0,
IF('Flight Methodologies'!$K$4="A",0,0)
),"")</f>
        <v>0</v>
      </c>
      <c r="X75" s="104">
        <f>IFERROR(IF('Flight Methodologies'!$K$4="A",((($D75-'Flight Methodologies'!$K$9)*$E75*$G75*$N75*'Emission Factors'!$E$12)),((($D75-'Flight Methodologies'!$K$17)*$E75*$G75*$N75*'Emission Factors'!$E$12))
)
+
IF(SUM($O75:$P75)=0,0,
IF('Flight Methodologies'!$D$4="A",0,
IF('Flight Methodologies'!$D$4="B",0,
IF('Flight Methodologies'!$D$4="C",('Flight Methodologies'!$E$29*$E75*SUM($O75:$P75)*$G75*'Emission Factors'!$E$12),('Flight Methodologies'!$E$39*$E75*SUM($O75:$P75)*$G75*'Emission Factors'!$E$12))
))),"")</f>
        <v>0</v>
      </c>
      <c r="Y75" s="104">
        <f>IFERROR(IF('Flight Methodologies'!$D$4="A",((($D75-'Flight Methodologies'!$E$9)*$E75*$G75*$O75*'Emission Factors'!$E$13)),
IF('Flight Methodologies'!$D$4="B",((($D75-'Flight Methodologies'!$E$17)*$E75*$G75*$O75*'Emission Factors'!$E$13)),
IF('Flight Methodologies'!$D$4="C",((($D75-SUM('Flight Methodologies'!$E$29:$E$30))*$E75*$G75*$O75*'Emission Factors'!$E$13)),((($D75-SUM('Flight Methodologies'!$E$39:$E$40))*$E75*$G75*$O75*'Emission Factors'!$E$13)))))
+
IF(SUM($O75:$P75)=0,0,
IF('Flight Methodologies'!$D$4="A",0,
IF('Flight Methodologies'!$D$4="B",0,
IF('Flight Methodologies'!$D$4="C",0,0)
)))
+
IF($N75=0,0,
IF('Flight Methodologies'!$K$4="A",0,0)
),"")</f>
        <v>0</v>
      </c>
      <c r="Z75" s="104">
        <f>IFERROR(IF('Flight Methodologies'!$D$4="A",((($D75-'Flight Methodologies'!$E$9)*$E75*$G75*$P75*'Emission Factors'!$E$14)),
IF('Flight Methodologies'!$D$4="B",((($D75-'Flight Methodologies'!$E$17)*$E75*$G75*$P75*'Emission Factors'!$E$14)),
IF('Flight Methodologies'!$D$4="C",((($D75-SUM('Flight Methodologies'!$E$29:$E$30))*$E75*$G75*$P75*'Emission Factors'!$E$14)),((($D75-SUM('Flight Methodologies'!$E$39:$E$40))*$E75*$G75*$P75*'Emission Factors'!$E$14)))))
+
IF(SUM($O75:$P75)=0,0,
IF('Flight Methodologies'!$D$4="A",0,
IF('Flight Methodologies'!$D$4="B",0,
IF('Flight Methodologies'!$D$4="C",0,0)
)))
+
IF($N75=0,0,
IF('Flight Methodologies'!$K$4="A",0,0)
),"")</f>
        <v>0</v>
      </c>
      <c r="AA75" s="169">
        <f t="shared" si="2"/>
        <v>0</v>
      </c>
      <c r="AC75" s="109">
        <f t="shared" si="3"/>
        <v>0</v>
      </c>
    </row>
    <row r="76" spans="2:29" x14ac:dyDescent="0.35">
      <c r="B76" s="63" t="s">
        <v>67</v>
      </c>
      <c r="C76" s="63" t="str">
        <f>IFERROR(VLOOKUP(B76,'Country and Student Data'!$B$5:$E$300,2,FALSE),"")</f>
        <v>Europe</v>
      </c>
      <c r="D76" s="104">
        <f>IFERROR(
VLOOKUP($B76,'Country and Student Data'!$B$5:$D$300,3,FALSE)
+
IF(OR(C76="Home",C76="UK"),0,
IF('Flight Methodologies'!$D$4="A",'Flight Methodologies'!$E$9,
IF('Flight Methodologies'!$D$4="B",'Flight Methodologies'!$E$17,
IF('Flight Methodologies'!$D$4="C",'Flight Methodologies'!$E$29+'Flight Methodologies'!$E$30,'Flight Methodologies'!$E$39+'Flight Methodologies'!$E$40)))), "")</f>
        <v>2436.1800000000003</v>
      </c>
      <c r="E76" s="101">
        <f>IFERROR(VLOOKUP(B76,'Country and Student Data'!B:E,4,FALSE),"")</f>
        <v>8</v>
      </c>
      <c r="G76" s="85">
        <v>2</v>
      </c>
      <c r="H76" s="66"/>
      <c r="I76" s="86"/>
      <c r="J76" s="86"/>
      <c r="K76" s="86"/>
      <c r="L76" s="86"/>
      <c r="M76" s="86"/>
      <c r="N76" s="86"/>
      <c r="O76" s="86">
        <v>1</v>
      </c>
      <c r="P76" s="86"/>
      <c r="R76" s="104">
        <f>IFERROR(
((I76*$D76*$E76*$G76*'Emission Factors'!$E$6))
+
IF(SUM($O76:$P76)=0,0,
IF('Flight Methodologies'!$D$4="A",(0.5*'Flight Methodologies'!$E$9*$E76*SUM($O76:$P76)*$G76*'Emission Factors'!$E$6),
IF('Flight Methodologies'!$D$4="B",(('Flight Methodologies'!$E$18*'Flight Methodologies'!$E$17*$E76*SUM($O76:$P76)*$G76*'Emission Factors'!$E$6)),
IF('Flight Methodologies'!$D$4="C",(0.5*'Flight Methodologies'!$E$30*$E76*SUM($O76:$P76)*$G76*'Emission Factors'!$E$6),(('Flight Methodologies'!$E$41*'Flight Methodologies'!$E$40*$E76*SUM($O76:$P76)*$G76*'Emission Factors'!$E$6)))
)))
+
IF($N76=0,0,
IF('Flight Methodologies'!$K$4="A",(0.5*'Flight Methodologies'!$K$9*$E76*$N76*$G76*'Emission Factors'!$E$6),(('Flight Methodologies'!$K$18*'Flight Methodologies'!$K$17*$E76*N76*$G76*'Emission Factors'!$E$6)))
),"")</f>
        <v>7.1988480000000008</v>
      </c>
      <c r="S76" s="104">
        <f>IFERROR(((J76*$D76*$E76*$G76*'Emission Factors'!$E$7))
+
IF(SUM($O76:$P76)=0,0,
IF('Flight Methodologies'!$D$4="A",(0.5*'Flight Methodologies'!$E$9*$E76*SUM($O76:$P76)*$G76*'Emission Factors'!$E$7),
IF('Flight Methodologies'!$D$4="B",(('Flight Methodologies'!$E$19*'Flight Methodologies'!$E$17*$E76*SUM($O76:$P76)*$G76*'Emission Factors'!$E$7)),
IF('Flight Methodologies'!$D$4="C",(0.5*'Flight Methodologies'!$E$30*$E76*SUM($O76:$P76)*$G76*'Emission Factors'!$E$7),(('Flight Methodologies'!$E$42*'Flight Methodologies'!$E$40*$E76*SUM($O76:$P76)*$G76*'Emission Factors'!$E$7)))
)))
+
IF($N76=0,0,
IF('Flight Methodologies'!$K$4="A",(0.5*'Flight Methodologies'!$K$9*$E76*$N76*$G76*'Emission Factors'!$E$7),(('Flight Methodologies'!$K$19*'Flight Methodologies'!$K$17*$E76*N76*$G76*'Emission Factors'!$E$7)))
),"")</f>
        <v>0</v>
      </c>
      <c r="T76" s="104">
        <f>IFERROR(((K76*$D76*$E76*$G76*'Emission Factors'!$E$8))
+
IF(SUM($O76:$P76)=0,0,
IF('Flight Methodologies'!$D$4="A",0,
IF('Flight Methodologies'!$D$4="B",(('Flight Methodologies'!$E$20*'Flight Methodologies'!$E$17*$E76*SUM($O76:$P76)*$G76*'Emission Factors'!$E$8)),
IF('Flight Methodologies'!$D$4="C",0,(('Flight Methodologies'!$E$43*'Flight Methodologies'!$E$40*$E76*SUM($O76:$P76)*$G76*'Emission Factors'!$E$8)))
)))
+
IF($N76=0,0,
IF('Flight Methodologies'!$K$4="A",0,(('Flight Methodologies'!$K$20*'Flight Methodologies'!$K$17*$E76*N76*$G76*'Emission Factors'!$E$8)))
),"")</f>
        <v>0</v>
      </c>
      <c r="U76" s="104">
        <f>IFERROR(((L76*$D76*$E76*$G76*'Emission Factors'!$E$9))
+
IF(SUM($O76:$P76)=0,0,
IF('Flight Methodologies'!$D$4="A",0,
IF('Flight Methodologies'!$D$4="B",(('Flight Methodologies'!$E$21*'Flight Methodologies'!$E$17*$E76*SUM($O76:$P76)*$G76*'Emission Factors'!$E$9)),
IF('Flight Methodologies'!$D$4="C",0,(('Flight Methodologies'!$E$44*'Flight Methodologies'!$E$40*$E76*SUM($O76:$P76)*$G76*'Emission Factors'!$E$9)))
)))
+
IF($N76=0,0,
IF('Flight Methodologies'!$K$4="A",0,(('Flight Methodologies'!$K$21*'Flight Methodologies'!$K$17*$E76*N76*$G76*'Emission Factors'!$E$9)))
),"")</f>
        <v>4.4128970480536918</v>
      </c>
      <c r="V76" s="104">
        <f>IF(SUM(I76:P76)=0,"",
IF(SUM($O76:$P76)=0,0,
IF('Flight Methodologies'!$D$4="A",0,
IF('Flight Methodologies'!$D$4="B",(('Flight Methodologies'!$E$22*'Flight Methodologies'!$E$17*$E76*SUM($O76:$P76)*$G76*'Emission Factors'!$E$10)),
IF('Flight Methodologies'!$D$4="C",0,(('Flight Methodologies'!$E$45*'Flight Methodologies'!$E$40*$E76*SUM($O76:$P76)*$G76*'Emission Factors'!$E$10)))
)))
+
IF($N76=0,0,
IF('Flight Methodologies'!$K$4="A",0,(('Flight Methodologies'!$K$22*'Flight Methodologies'!$K$17*$E76*N76*$G76*'Emission Factors'!$E$10)))
))</f>
        <v>6.4201648005326168</v>
      </c>
      <c r="W76" s="104">
        <f>IFERROR(((M76*$D76*$E76*$G76*'Emission Factors'!$E$11))
+
IF(SUM($O76:$P76)=0,0,
IF('Flight Methodologies'!$D$4="A",0,
IF('Flight Methodologies'!$D$4="B",0,
IF('Flight Methodologies'!$D$4="C",0,0)
)))
+
IF($N76=0,0,
IF('Flight Methodologies'!$K$4="A",0,0)
),"")</f>
        <v>0</v>
      </c>
      <c r="X76" s="104">
        <f>IFERROR(IF('Flight Methodologies'!$K$4="A",((($D76-'Flight Methodologies'!$K$9)*$E76*$G76*$N76*'Emission Factors'!$E$12)),((($D76-'Flight Methodologies'!$K$17)*$E76*$G76*$N76*'Emission Factors'!$E$12))
)
+
IF(SUM($O76:$P76)=0,0,
IF('Flight Methodologies'!$D$4="A",0,
IF('Flight Methodologies'!$D$4="B",0,
IF('Flight Methodologies'!$D$4="C",('Flight Methodologies'!$E$29*$E76*SUM($O76:$P76)*$G76*'Emission Factors'!$E$12),('Flight Methodologies'!$E$39*$E76*SUM($O76:$P76)*$G76*'Emission Factors'!$E$12))
))),"")</f>
        <v>2823.7979615999998</v>
      </c>
      <c r="Y76" s="104">
        <f>IFERROR(IF('Flight Methodologies'!$D$4="A",((($D76-'Flight Methodologies'!$E$9)*$E76*$G76*$O76*'Emission Factors'!$E$13)),
IF('Flight Methodologies'!$D$4="B",((($D76-'Flight Methodologies'!$E$17)*$E76*$G76*$O76*'Emission Factors'!$E$13)),
IF('Flight Methodologies'!$D$4="C",((($D76-SUM('Flight Methodologies'!$E$29:$E$30))*$E76*$G76*$O76*'Emission Factors'!$E$13)),((($D76-SUM('Flight Methodologies'!$E$39:$E$40))*$E76*$G76*$O76*'Emission Factors'!$E$13)))))
+
IF(SUM($O76:$P76)=0,0,
IF('Flight Methodologies'!$D$4="A",0,
IF('Flight Methodologies'!$D$4="B",0,
IF('Flight Methodologies'!$D$4="C",0,0)
)))
+
IF($N76=0,0,
IF('Flight Methodologies'!$K$4="A",0,0)
),"")</f>
        <v>5209.9224112000002</v>
      </c>
      <c r="Z76" s="104">
        <f>IFERROR(IF('Flight Methodologies'!$D$4="A",((($D76-'Flight Methodologies'!$E$9)*$E76*$G76*$P76*'Emission Factors'!$E$14)),
IF('Flight Methodologies'!$D$4="B",((($D76-'Flight Methodologies'!$E$17)*$E76*$G76*$P76*'Emission Factors'!$E$14)),
IF('Flight Methodologies'!$D$4="C",((($D76-SUM('Flight Methodologies'!$E$29:$E$30))*$E76*$G76*$P76*'Emission Factors'!$E$14)),((($D76-SUM('Flight Methodologies'!$E$39:$E$40))*$E76*$G76*$P76*'Emission Factors'!$E$14)))))
+
IF(SUM($O76:$P76)=0,0,
IF('Flight Methodologies'!$D$4="A",0,
IF('Flight Methodologies'!$D$4="B",0,
IF('Flight Methodologies'!$D$4="C",0,0)
)))
+
IF($N76=0,0,
IF('Flight Methodologies'!$K$4="A",0,0)
),"")</f>
        <v>0</v>
      </c>
      <c r="AA76" s="169">
        <f t="shared" si="2"/>
        <v>8051.7522826485856</v>
      </c>
      <c r="AC76" s="109">
        <f t="shared" si="3"/>
        <v>8.0517522826485859</v>
      </c>
    </row>
    <row r="77" spans="2:29" x14ac:dyDescent="0.35">
      <c r="B77" s="63" t="s">
        <v>68</v>
      </c>
      <c r="C77" s="63" t="str">
        <f>IFERROR(VLOOKUP(B77,'Country and Student Data'!$B$5:$E$300,2,FALSE),"")</f>
        <v>Africa</v>
      </c>
      <c r="D77" s="104">
        <f>IFERROR(
VLOOKUP($B77,'Country and Student Data'!$B$5:$D$300,3,FALSE)
+
IF(OR(C77="Home",C77="UK"),0,
IF('Flight Methodologies'!$D$4="A",'Flight Methodologies'!$E$9,
IF('Flight Methodologies'!$D$4="B",'Flight Methodologies'!$E$17,
IF('Flight Methodologies'!$D$4="C",'Flight Methodologies'!$E$29+'Flight Methodologies'!$E$30,'Flight Methodologies'!$E$39+'Flight Methodologies'!$E$40)))), "")</f>
        <v>9834.35</v>
      </c>
      <c r="E77" s="101">
        <f>IFERROR(VLOOKUP(B77,'Country and Student Data'!B:E,4,FALSE),"")</f>
        <v>2</v>
      </c>
      <c r="G77" s="85">
        <v>2</v>
      </c>
      <c r="H77" s="66"/>
      <c r="I77" s="86"/>
      <c r="J77" s="86"/>
      <c r="K77" s="86"/>
      <c r="L77" s="86"/>
      <c r="M77" s="86"/>
      <c r="N77" s="86"/>
      <c r="O77" s="86"/>
      <c r="P77" s="86">
        <v>1</v>
      </c>
      <c r="R77" s="104">
        <f>IFERROR(
((I77*$D77*$E77*$G77*'Emission Factors'!$E$6))
+
IF(SUM($O77:$P77)=0,0,
IF('Flight Methodologies'!$D$4="A",(0.5*'Flight Methodologies'!$E$9*$E77*SUM($O77:$P77)*$G77*'Emission Factors'!$E$6),
IF('Flight Methodologies'!$D$4="B",(('Flight Methodologies'!$E$18*'Flight Methodologies'!$E$17*$E77*SUM($O77:$P77)*$G77*'Emission Factors'!$E$6)),
IF('Flight Methodologies'!$D$4="C",(0.5*'Flight Methodologies'!$E$30*$E77*SUM($O77:$P77)*$G77*'Emission Factors'!$E$6),(('Flight Methodologies'!$E$41*'Flight Methodologies'!$E$40*$E77*SUM($O77:$P77)*$G77*'Emission Factors'!$E$6)))
)))
+
IF($N77=0,0,
IF('Flight Methodologies'!$K$4="A",(0.5*'Flight Methodologies'!$K$9*$E77*$N77*$G77*'Emission Factors'!$E$6),(('Flight Methodologies'!$K$18*'Flight Methodologies'!$K$17*$E77*N77*$G77*'Emission Factors'!$E$6)))
),"")</f>
        <v>1.7997120000000002</v>
      </c>
      <c r="S77" s="104">
        <f>IFERROR(((J77*$D77*$E77*$G77*'Emission Factors'!$E$7))
+
IF(SUM($O77:$P77)=0,0,
IF('Flight Methodologies'!$D$4="A",(0.5*'Flight Methodologies'!$E$9*$E77*SUM($O77:$P77)*$G77*'Emission Factors'!$E$7),
IF('Flight Methodologies'!$D$4="B",(('Flight Methodologies'!$E$19*'Flight Methodologies'!$E$17*$E77*SUM($O77:$P77)*$G77*'Emission Factors'!$E$7)),
IF('Flight Methodologies'!$D$4="C",(0.5*'Flight Methodologies'!$E$30*$E77*SUM($O77:$P77)*$G77*'Emission Factors'!$E$7),(('Flight Methodologies'!$E$42*'Flight Methodologies'!$E$40*$E77*SUM($O77:$P77)*$G77*'Emission Factors'!$E$7)))
)))
+
IF($N77=0,0,
IF('Flight Methodologies'!$K$4="A",(0.5*'Flight Methodologies'!$K$9*$E77*$N77*$G77*'Emission Factors'!$E$7),(('Flight Methodologies'!$K$19*'Flight Methodologies'!$K$17*$E77*N77*$G77*'Emission Factors'!$E$7)))
),"")</f>
        <v>0</v>
      </c>
      <c r="T77" s="104">
        <f>IFERROR(((K77*$D77*$E77*$G77*'Emission Factors'!$E$8))
+
IF(SUM($O77:$P77)=0,0,
IF('Flight Methodologies'!$D$4="A",0,
IF('Flight Methodologies'!$D$4="B",(('Flight Methodologies'!$E$20*'Flight Methodologies'!$E$17*$E77*SUM($O77:$P77)*$G77*'Emission Factors'!$E$8)),
IF('Flight Methodologies'!$D$4="C",0,(('Flight Methodologies'!$E$43*'Flight Methodologies'!$E$40*$E77*SUM($O77:$P77)*$G77*'Emission Factors'!$E$8)))
)))
+
IF($N77=0,0,
IF('Flight Methodologies'!$K$4="A",0,(('Flight Methodologies'!$K$20*'Flight Methodologies'!$K$17*$E77*N77*$G77*'Emission Factors'!$E$8)))
),"")</f>
        <v>0</v>
      </c>
      <c r="U77" s="104">
        <f>IFERROR(((L77*$D77*$E77*$G77*'Emission Factors'!$E$9))
+
IF(SUM($O77:$P77)=0,0,
IF('Flight Methodologies'!$D$4="A",0,
IF('Flight Methodologies'!$D$4="B",(('Flight Methodologies'!$E$21*'Flight Methodologies'!$E$17*$E77*SUM($O77:$P77)*$G77*'Emission Factors'!$E$9)),
IF('Flight Methodologies'!$D$4="C",0,(('Flight Methodologies'!$E$44*'Flight Methodologies'!$E$40*$E77*SUM($O77:$P77)*$G77*'Emission Factors'!$E$9)))
)))
+
IF($N77=0,0,
IF('Flight Methodologies'!$K$4="A",0,(('Flight Methodologies'!$K$21*'Flight Methodologies'!$K$17*$E77*N77*$G77*'Emission Factors'!$E$9)))
),"")</f>
        <v>1.1032242620134229</v>
      </c>
      <c r="V77" s="104">
        <f>IF(SUM(I77:P77)=0,"",
IF(SUM($O77:$P77)=0,0,
IF('Flight Methodologies'!$D$4="A",0,
IF('Flight Methodologies'!$D$4="B",(('Flight Methodologies'!$E$22*'Flight Methodologies'!$E$17*$E77*SUM($O77:$P77)*$G77*'Emission Factors'!$E$10)),
IF('Flight Methodologies'!$D$4="C",0,(('Flight Methodologies'!$E$45*'Flight Methodologies'!$E$40*$E77*SUM($O77:$P77)*$G77*'Emission Factors'!$E$10)))
)))
+
IF($N77=0,0,
IF('Flight Methodologies'!$K$4="A",0,(('Flight Methodologies'!$K$22*'Flight Methodologies'!$K$17*$E77*N77*$G77*'Emission Factors'!$E$10)))
))</f>
        <v>1.6050412001331542</v>
      </c>
      <c r="W77" s="104">
        <f>IFERROR(((M77*$D77*$E77*$G77*'Emission Factors'!$E$11))
+
IF(SUM($O77:$P77)=0,0,
IF('Flight Methodologies'!$D$4="A",0,
IF('Flight Methodologies'!$D$4="B",0,
IF('Flight Methodologies'!$D$4="C",0,0)
)))
+
IF($N77=0,0,
IF('Flight Methodologies'!$K$4="A",0,0)
),"")</f>
        <v>0</v>
      </c>
      <c r="X77" s="104">
        <f>IFERROR(IF('Flight Methodologies'!$K$4="A",((($D77-'Flight Methodologies'!$K$9)*$E77*$G77*$N77*'Emission Factors'!$E$12)),((($D77-'Flight Methodologies'!$K$17)*$E77*$G77*$N77*'Emission Factors'!$E$12))
)
+
IF(SUM($O77:$P77)=0,0,
IF('Flight Methodologies'!$D$4="A",0,
IF('Flight Methodologies'!$D$4="B",0,
IF('Flight Methodologies'!$D$4="C",('Flight Methodologies'!$E$29*$E77*SUM($O77:$P77)*$G77*'Emission Factors'!$E$12),('Flight Methodologies'!$E$39*$E77*SUM($O77:$P77)*$G77*'Emission Factors'!$E$12))
))),"")</f>
        <v>705.94949039999995</v>
      </c>
      <c r="Y77" s="104">
        <f>IFERROR(IF('Flight Methodologies'!$D$4="A",((($D77-'Flight Methodologies'!$E$9)*$E77*$G77*$O77*'Emission Factors'!$E$13)),
IF('Flight Methodologies'!$D$4="B",((($D77-'Flight Methodologies'!$E$17)*$E77*$G77*$O77*'Emission Factors'!$E$13)),
IF('Flight Methodologies'!$D$4="C",((($D77-SUM('Flight Methodologies'!$E$29:$E$30))*$E77*$G77*$O77*'Emission Factors'!$E$13)),((($D77-SUM('Flight Methodologies'!$E$39:$E$40))*$E77*$G77*$O77*'Emission Factors'!$E$13)))))
+
IF(SUM($O77:$P77)=0,0,
IF('Flight Methodologies'!$D$4="A",0,
IF('Flight Methodologies'!$D$4="B",0,
IF('Flight Methodologies'!$D$4="C",0,0)
)))
+
IF($N77=0,0,
IF('Flight Methodologies'!$K$4="A",0,0)
),"")</f>
        <v>0</v>
      </c>
      <c r="Z77" s="104">
        <f>IFERROR(IF('Flight Methodologies'!$D$4="A",((($D77-'Flight Methodologies'!$E$9)*$E77*$G77*$P77*'Emission Factors'!$E$14)),
IF('Flight Methodologies'!$D$4="B",((($D77-'Flight Methodologies'!$E$17)*$E77*$G77*$P77*'Emission Factors'!$E$14)),
IF('Flight Methodologies'!$D$4="C",((($D77-SUM('Flight Methodologies'!$E$29:$E$30))*$E77*$G77*$P77*'Emission Factors'!$E$14)),((($D77-SUM('Flight Methodologies'!$E$39:$E$40))*$E77*$G77*$P77*'Emission Factors'!$E$14)))))
+
IF(SUM($O77:$P77)=0,0,
IF('Flight Methodologies'!$D$4="A",0,
IF('Flight Methodologies'!$D$4="B",0,
IF('Flight Methodologies'!$D$4="C",0,0)
)))
+
IF($N77=0,0,
IF('Flight Methodologies'!$K$4="A",0,0)
),"")</f>
        <v>7347.0626632000012</v>
      </c>
      <c r="AA77" s="169">
        <f t="shared" si="2"/>
        <v>8057.5201310621478</v>
      </c>
      <c r="AC77" s="109">
        <f t="shared" si="3"/>
        <v>8.057520131062148</v>
      </c>
    </row>
    <row r="78" spans="2:29" x14ac:dyDescent="0.35">
      <c r="B78" s="63" t="s">
        <v>69</v>
      </c>
      <c r="C78" s="63" t="str">
        <f>IFERROR(VLOOKUP(B78,'Country and Student Data'!$B$5:$E$300,2,FALSE),"")</f>
        <v>Africa</v>
      </c>
      <c r="D78" s="104">
        <f>IFERROR(
VLOOKUP($B78,'Country and Student Data'!$B$5:$D$300,3,FALSE)
+
IF(OR(C78="Home",C78="UK"),0,
IF('Flight Methodologies'!$D$4="A",'Flight Methodologies'!$E$9,
IF('Flight Methodologies'!$D$4="B",'Flight Methodologies'!$E$17,
IF('Flight Methodologies'!$D$4="C",'Flight Methodologies'!$E$29+'Flight Methodologies'!$E$30,'Flight Methodologies'!$E$39+'Flight Methodologies'!$E$40)))), "")</f>
        <v>6552.09</v>
      </c>
      <c r="E78" s="101">
        <f>IFERROR(VLOOKUP(B78,'Country and Student Data'!B:E,4,FALSE),"")</f>
        <v>3</v>
      </c>
      <c r="G78" s="85">
        <v>2</v>
      </c>
      <c r="H78" s="66"/>
      <c r="I78" s="86"/>
      <c r="J78" s="86"/>
      <c r="K78" s="86"/>
      <c r="L78" s="86"/>
      <c r="M78" s="86"/>
      <c r="N78" s="86"/>
      <c r="O78" s="86"/>
      <c r="P78" s="86">
        <v>1</v>
      </c>
      <c r="R78" s="104">
        <f>IFERROR(
((I78*$D78*$E78*$G78*'Emission Factors'!$E$6))
+
IF(SUM($O78:$P78)=0,0,
IF('Flight Methodologies'!$D$4="A",(0.5*'Flight Methodologies'!$E$9*$E78*SUM($O78:$P78)*$G78*'Emission Factors'!$E$6),
IF('Flight Methodologies'!$D$4="B",(('Flight Methodologies'!$E$18*'Flight Methodologies'!$E$17*$E78*SUM($O78:$P78)*$G78*'Emission Factors'!$E$6)),
IF('Flight Methodologies'!$D$4="C",(0.5*'Flight Methodologies'!$E$30*$E78*SUM($O78:$P78)*$G78*'Emission Factors'!$E$6),(('Flight Methodologies'!$E$41*'Flight Methodologies'!$E$40*$E78*SUM($O78:$P78)*$G78*'Emission Factors'!$E$6)))
)))
+
IF($N78=0,0,
IF('Flight Methodologies'!$K$4="A",(0.5*'Flight Methodologies'!$K$9*$E78*$N78*$G78*'Emission Factors'!$E$6),(('Flight Methodologies'!$K$18*'Flight Methodologies'!$K$17*$E78*N78*$G78*'Emission Factors'!$E$6)))
),"")</f>
        <v>2.6995680000000006</v>
      </c>
      <c r="S78" s="104">
        <f>IFERROR(((J78*$D78*$E78*$G78*'Emission Factors'!$E$7))
+
IF(SUM($O78:$P78)=0,0,
IF('Flight Methodologies'!$D$4="A",(0.5*'Flight Methodologies'!$E$9*$E78*SUM($O78:$P78)*$G78*'Emission Factors'!$E$7),
IF('Flight Methodologies'!$D$4="B",(('Flight Methodologies'!$E$19*'Flight Methodologies'!$E$17*$E78*SUM($O78:$P78)*$G78*'Emission Factors'!$E$7)),
IF('Flight Methodologies'!$D$4="C",(0.5*'Flight Methodologies'!$E$30*$E78*SUM($O78:$P78)*$G78*'Emission Factors'!$E$7),(('Flight Methodologies'!$E$42*'Flight Methodologies'!$E$40*$E78*SUM($O78:$P78)*$G78*'Emission Factors'!$E$7)))
)))
+
IF($N78=0,0,
IF('Flight Methodologies'!$K$4="A",(0.5*'Flight Methodologies'!$K$9*$E78*$N78*$G78*'Emission Factors'!$E$7),(('Flight Methodologies'!$K$19*'Flight Methodologies'!$K$17*$E78*N78*$G78*'Emission Factors'!$E$7)))
),"")</f>
        <v>0</v>
      </c>
      <c r="T78" s="104">
        <f>IFERROR(((K78*$D78*$E78*$G78*'Emission Factors'!$E$8))
+
IF(SUM($O78:$P78)=0,0,
IF('Flight Methodologies'!$D$4="A",0,
IF('Flight Methodologies'!$D$4="B",(('Flight Methodologies'!$E$20*'Flight Methodologies'!$E$17*$E78*SUM($O78:$P78)*$G78*'Emission Factors'!$E$8)),
IF('Flight Methodologies'!$D$4="C",0,(('Flight Methodologies'!$E$43*'Flight Methodologies'!$E$40*$E78*SUM($O78:$P78)*$G78*'Emission Factors'!$E$8)))
)))
+
IF($N78=0,0,
IF('Flight Methodologies'!$K$4="A",0,(('Flight Methodologies'!$K$20*'Flight Methodologies'!$K$17*$E78*N78*$G78*'Emission Factors'!$E$8)))
),"")</f>
        <v>0</v>
      </c>
      <c r="U78" s="104">
        <f>IFERROR(((L78*$D78*$E78*$G78*'Emission Factors'!$E$9))
+
IF(SUM($O78:$P78)=0,0,
IF('Flight Methodologies'!$D$4="A",0,
IF('Flight Methodologies'!$D$4="B",(('Flight Methodologies'!$E$21*'Flight Methodologies'!$E$17*$E78*SUM($O78:$P78)*$G78*'Emission Factors'!$E$9)),
IF('Flight Methodologies'!$D$4="C",0,(('Flight Methodologies'!$E$44*'Flight Methodologies'!$E$40*$E78*SUM($O78:$P78)*$G78*'Emission Factors'!$E$9)))
)))
+
IF($N78=0,0,
IF('Flight Methodologies'!$K$4="A",0,(('Flight Methodologies'!$K$21*'Flight Methodologies'!$K$17*$E78*N78*$G78*'Emission Factors'!$E$9)))
),"")</f>
        <v>1.6548363930201346</v>
      </c>
      <c r="V78" s="104">
        <f>IF(SUM(I78:P78)=0,"",
IF(SUM($O78:$P78)=0,0,
IF('Flight Methodologies'!$D$4="A",0,
IF('Flight Methodologies'!$D$4="B",(('Flight Methodologies'!$E$22*'Flight Methodologies'!$E$17*$E78*SUM($O78:$P78)*$G78*'Emission Factors'!$E$10)),
IF('Flight Methodologies'!$D$4="C",0,(('Flight Methodologies'!$E$45*'Flight Methodologies'!$E$40*$E78*SUM($O78:$P78)*$G78*'Emission Factors'!$E$10)))
)))
+
IF($N78=0,0,
IF('Flight Methodologies'!$K$4="A",0,(('Flight Methodologies'!$K$22*'Flight Methodologies'!$K$17*$E78*N78*$G78*'Emission Factors'!$E$10)))
))</f>
        <v>2.4075618001997316</v>
      </c>
      <c r="W78" s="104">
        <f>IFERROR(((M78*$D78*$E78*$G78*'Emission Factors'!$E$11))
+
IF(SUM($O78:$P78)=0,0,
IF('Flight Methodologies'!$D$4="A",0,
IF('Flight Methodologies'!$D$4="B",0,
IF('Flight Methodologies'!$D$4="C",0,0)
)))
+
IF($N78=0,0,
IF('Flight Methodologies'!$K$4="A",0,0)
),"")</f>
        <v>0</v>
      </c>
      <c r="X78" s="104">
        <f>IFERROR(IF('Flight Methodologies'!$K$4="A",((($D78-'Flight Methodologies'!$K$9)*$E78*$G78*$N78*'Emission Factors'!$E$12)),((($D78-'Flight Methodologies'!$K$17)*$E78*$G78*$N78*'Emission Factors'!$E$12))
)
+
IF(SUM($O78:$P78)=0,0,
IF('Flight Methodologies'!$D$4="A",0,
IF('Flight Methodologies'!$D$4="B",0,
IF('Flight Methodologies'!$D$4="C",('Flight Methodologies'!$E$29*$E78*SUM($O78:$P78)*$G78*'Emission Factors'!$E$12),('Flight Methodologies'!$E$39*$E78*SUM($O78:$P78)*$G78*'Emission Factors'!$E$12))
))),"")</f>
        <v>1058.9242356</v>
      </c>
      <c r="Y78" s="104">
        <f>IFERROR(IF('Flight Methodologies'!$D$4="A",((($D78-'Flight Methodologies'!$E$9)*$E78*$G78*$O78*'Emission Factors'!$E$13)),
IF('Flight Methodologies'!$D$4="B",((($D78-'Flight Methodologies'!$E$17)*$E78*$G78*$O78*'Emission Factors'!$E$13)),
IF('Flight Methodologies'!$D$4="C",((($D78-SUM('Flight Methodologies'!$E$29:$E$30))*$E78*$G78*$O78*'Emission Factors'!$E$13)),((($D78-SUM('Flight Methodologies'!$E$39:$E$40))*$E78*$G78*$O78*'Emission Factors'!$E$13)))))
+
IF(SUM($O78:$P78)=0,0,
IF('Flight Methodologies'!$D$4="A",0,
IF('Flight Methodologies'!$D$4="B",0,
IF('Flight Methodologies'!$D$4="C",0,0)
)))
+
IF($N78=0,0,
IF('Flight Methodologies'!$K$4="A",0,0)
),"")</f>
        <v>0</v>
      </c>
      <c r="Z78" s="104">
        <f>IFERROR(IF('Flight Methodologies'!$D$4="A",((($D78-'Flight Methodologies'!$E$9)*$E78*$G78*$P78*'Emission Factors'!$E$14)),
IF('Flight Methodologies'!$D$4="B",((($D78-'Flight Methodologies'!$E$17)*$E78*$G78*$P78*'Emission Factors'!$E$14)),
IF('Flight Methodologies'!$D$4="C",((($D78-SUM('Flight Methodologies'!$E$29:$E$30))*$E78*$G78*$P78*'Emission Factors'!$E$14)),((($D78-SUM('Flight Methodologies'!$E$39:$E$40))*$E78*$G78*$P78*'Emission Factors'!$E$14)))))
+
IF(SUM($O78:$P78)=0,0,
IF('Flight Methodologies'!$D$4="A",0,
IF('Flight Methodologies'!$D$4="B",0,
IF('Flight Methodologies'!$D$4="C",0,0)
)))
+
IF($N78=0,0,
IF('Flight Methodologies'!$K$4="A",0,0)
),"")</f>
        <v>7079.7157032000005</v>
      </c>
      <c r="AA78" s="169">
        <f t="shared" si="2"/>
        <v>8145.4019049932203</v>
      </c>
      <c r="AC78" s="109">
        <f t="shared" si="3"/>
        <v>8.1454019049932196</v>
      </c>
    </row>
    <row r="79" spans="2:29" ht="31" x14ac:dyDescent="0.35">
      <c r="B79" s="63" t="s">
        <v>70</v>
      </c>
      <c r="C79" s="63" t="str">
        <f>IFERROR(VLOOKUP(B79,'Country and Student Data'!$B$5:$E$300,2,FALSE),"")</f>
        <v>South America</v>
      </c>
      <c r="D79" s="104">
        <f>IFERROR(
VLOOKUP($B79,'Country and Student Data'!$B$5:$D$300,3,FALSE)
+
IF(OR(C79="Home",C79="UK"),0,
IF('Flight Methodologies'!$D$4="A",'Flight Methodologies'!$E$9,
IF('Flight Methodologies'!$D$4="B",'Flight Methodologies'!$E$17,
IF('Flight Methodologies'!$D$4="C",'Flight Methodologies'!$E$29+'Flight Methodologies'!$E$30,'Flight Methodologies'!$E$39+'Flight Methodologies'!$E$40)))), "")</f>
        <v>13341.67</v>
      </c>
      <c r="E79" s="101">
        <f>IFERROR(VLOOKUP(B79,'Country and Student Data'!B:E,4,FALSE),"")</f>
        <v>1</v>
      </c>
      <c r="G79" s="85">
        <v>2</v>
      </c>
      <c r="H79" s="66"/>
      <c r="I79" s="86"/>
      <c r="J79" s="86"/>
      <c r="K79" s="86"/>
      <c r="L79" s="86"/>
      <c r="M79" s="86"/>
      <c r="N79" s="86"/>
      <c r="O79" s="86"/>
      <c r="P79" s="86">
        <v>1</v>
      </c>
      <c r="R79" s="104">
        <f>IFERROR(
((I79*$D79*$E79*$G79*'Emission Factors'!$E$6))
+
IF(SUM($O79:$P79)=0,0,
IF('Flight Methodologies'!$D$4="A",(0.5*'Flight Methodologies'!$E$9*$E79*SUM($O79:$P79)*$G79*'Emission Factors'!$E$6),
IF('Flight Methodologies'!$D$4="B",(('Flight Methodologies'!$E$18*'Flight Methodologies'!$E$17*$E79*SUM($O79:$P79)*$G79*'Emission Factors'!$E$6)),
IF('Flight Methodologies'!$D$4="C",(0.5*'Flight Methodologies'!$E$30*$E79*SUM($O79:$P79)*$G79*'Emission Factors'!$E$6),(('Flight Methodologies'!$E$41*'Flight Methodologies'!$E$40*$E79*SUM($O79:$P79)*$G79*'Emission Factors'!$E$6)))
)))
+
IF($N79=0,0,
IF('Flight Methodologies'!$K$4="A",(0.5*'Flight Methodologies'!$K$9*$E79*$N79*$G79*'Emission Factors'!$E$6),(('Flight Methodologies'!$K$18*'Flight Methodologies'!$K$17*$E79*N79*$G79*'Emission Factors'!$E$6)))
),"")</f>
        <v>0.8998560000000001</v>
      </c>
      <c r="S79" s="104">
        <f>IFERROR(((J79*$D79*$E79*$G79*'Emission Factors'!$E$7))
+
IF(SUM($O79:$P79)=0,0,
IF('Flight Methodologies'!$D$4="A",(0.5*'Flight Methodologies'!$E$9*$E79*SUM($O79:$P79)*$G79*'Emission Factors'!$E$7),
IF('Flight Methodologies'!$D$4="B",(('Flight Methodologies'!$E$19*'Flight Methodologies'!$E$17*$E79*SUM($O79:$P79)*$G79*'Emission Factors'!$E$7)),
IF('Flight Methodologies'!$D$4="C",(0.5*'Flight Methodologies'!$E$30*$E79*SUM($O79:$P79)*$G79*'Emission Factors'!$E$7),(('Flight Methodologies'!$E$42*'Flight Methodologies'!$E$40*$E79*SUM($O79:$P79)*$G79*'Emission Factors'!$E$7)))
)))
+
IF($N79=0,0,
IF('Flight Methodologies'!$K$4="A",(0.5*'Flight Methodologies'!$K$9*$E79*$N79*$G79*'Emission Factors'!$E$7),(('Flight Methodologies'!$K$19*'Flight Methodologies'!$K$17*$E79*N79*$G79*'Emission Factors'!$E$7)))
),"")</f>
        <v>0</v>
      </c>
      <c r="T79" s="104">
        <f>IFERROR(((K79*$D79*$E79*$G79*'Emission Factors'!$E$8))
+
IF(SUM($O79:$P79)=0,0,
IF('Flight Methodologies'!$D$4="A",0,
IF('Flight Methodologies'!$D$4="B",(('Flight Methodologies'!$E$20*'Flight Methodologies'!$E$17*$E79*SUM($O79:$P79)*$G79*'Emission Factors'!$E$8)),
IF('Flight Methodologies'!$D$4="C",0,(('Flight Methodologies'!$E$43*'Flight Methodologies'!$E$40*$E79*SUM($O79:$P79)*$G79*'Emission Factors'!$E$8)))
)))
+
IF($N79=0,0,
IF('Flight Methodologies'!$K$4="A",0,(('Flight Methodologies'!$K$20*'Flight Methodologies'!$K$17*$E79*N79*$G79*'Emission Factors'!$E$8)))
),"")</f>
        <v>0</v>
      </c>
      <c r="U79" s="104">
        <f>IFERROR(((L79*$D79*$E79*$G79*'Emission Factors'!$E$9))
+
IF(SUM($O79:$P79)=0,0,
IF('Flight Methodologies'!$D$4="A",0,
IF('Flight Methodologies'!$D$4="B",(('Flight Methodologies'!$E$21*'Flight Methodologies'!$E$17*$E79*SUM($O79:$P79)*$G79*'Emission Factors'!$E$9)),
IF('Flight Methodologies'!$D$4="C",0,(('Flight Methodologies'!$E$44*'Flight Methodologies'!$E$40*$E79*SUM($O79:$P79)*$G79*'Emission Factors'!$E$9)))
)))
+
IF($N79=0,0,
IF('Flight Methodologies'!$K$4="A",0,(('Flight Methodologies'!$K$21*'Flight Methodologies'!$K$17*$E79*N79*$G79*'Emission Factors'!$E$9)))
),"")</f>
        <v>0.55161213100671147</v>
      </c>
      <c r="V79" s="104">
        <f>IF(SUM(I79:P79)=0,"",
IF(SUM($O79:$P79)=0,0,
IF('Flight Methodologies'!$D$4="A",0,
IF('Flight Methodologies'!$D$4="B",(('Flight Methodologies'!$E$22*'Flight Methodologies'!$E$17*$E79*SUM($O79:$P79)*$G79*'Emission Factors'!$E$10)),
IF('Flight Methodologies'!$D$4="C",0,(('Flight Methodologies'!$E$45*'Flight Methodologies'!$E$40*$E79*SUM($O79:$P79)*$G79*'Emission Factors'!$E$10)))
)))
+
IF($N79=0,0,
IF('Flight Methodologies'!$K$4="A",0,(('Flight Methodologies'!$K$22*'Flight Methodologies'!$K$17*$E79*N79*$G79*'Emission Factors'!$E$10)))
))</f>
        <v>0.80252060006657711</v>
      </c>
      <c r="W79" s="104">
        <f>IFERROR(((M79*$D79*$E79*$G79*'Emission Factors'!$E$11))
+
IF(SUM($O79:$P79)=0,0,
IF('Flight Methodologies'!$D$4="A",0,
IF('Flight Methodologies'!$D$4="B",0,
IF('Flight Methodologies'!$D$4="C",0,0)
)))
+
IF($N79=0,0,
IF('Flight Methodologies'!$K$4="A",0,0)
),"")</f>
        <v>0</v>
      </c>
      <c r="X79" s="104">
        <f>IFERROR(IF('Flight Methodologies'!$K$4="A",((($D79-'Flight Methodologies'!$K$9)*$E79*$G79*$N79*'Emission Factors'!$E$12)),((($D79-'Flight Methodologies'!$K$17)*$E79*$G79*$N79*'Emission Factors'!$E$12))
)
+
IF(SUM($O79:$P79)=0,0,
IF('Flight Methodologies'!$D$4="A",0,
IF('Flight Methodologies'!$D$4="B",0,
IF('Flight Methodologies'!$D$4="C",('Flight Methodologies'!$E$29*$E79*SUM($O79:$P79)*$G79*'Emission Factors'!$E$12),('Flight Methodologies'!$E$39*$E79*SUM($O79:$P79)*$G79*'Emission Factors'!$E$12))
))),"")</f>
        <v>352.97474519999997</v>
      </c>
      <c r="Y79" s="104">
        <f>IFERROR(IF('Flight Methodologies'!$D$4="A",((($D79-'Flight Methodologies'!$E$9)*$E79*$G79*$O79*'Emission Factors'!$E$13)),
IF('Flight Methodologies'!$D$4="B",((($D79-'Flight Methodologies'!$E$17)*$E79*$G79*$O79*'Emission Factors'!$E$13)),
IF('Flight Methodologies'!$D$4="C",((($D79-SUM('Flight Methodologies'!$E$29:$E$30))*$E79*$G79*$O79*'Emission Factors'!$E$13)),((($D79-SUM('Flight Methodologies'!$E$39:$E$40))*$E79*$G79*$O79*'Emission Factors'!$E$13)))))
+
IF(SUM($O79:$P79)=0,0,
IF('Flight Methodologies'!$D$4="A",0,
IF('Flight Methodologies'!$D$4="B",0,
IF('Flight Methodologies'!$D$4="C",0,0)
)))
+
IF($N79=0,0,
IF('Flight Methodologies'!$K$4="A",0,0)
),"")</f>
        <v>0</v>
      </c>
      <c r="Z79" s="104">
        <f>IFERROR(IF('Flight Methodologies'!$D$4="A",((($D79-'Flight Methodologies'!$E$9)*$E79*$G79*$P79*'Emission Factors'!$E$14)),
IF('Flight Methodologies'!$D$4="B",((($D79-'Flight Methodologies'!$E$17)*$E79*$G79*$P79*'Emission Factors'!$E$14)),
IF('Flight Methodologies'!$D$4="C",((($D79-SUM('Flight Methodologies'!$E$29:$E$30))*$E79*$G79*$P79*'Emission Factors'!$E$14)),((($D79-SUM('Flight Methodologies'!$E$39:$E$40))*$E79*$G79*$P79*'Emission Factors'!$E$14)))))
+
IF(SUM($O79:$P79)=0,0,
IF('Flight Methodologies'!$D$4="A",0,
IF('Flight Methodologies'!$D$4="B",0,
IF('Flight Methodologies'!$D$4="C",0,0)
)))
+
IF($N79=0,0,
IF('Flight Methodologies'!$K$4="A",0,0)
),"")</f>
        <v>5077.2309420000001</v>
      </c>
      <c r="AA79" s="169">
        <f t="shared" si="2"/>
        <v>5432.4596759310734</v>
      </c>
      <c r="AC79" s="109">
        <f t="shared" si="3"/>
        <v>5.4324596759310735</v>
      </c>
    </row>
    <row r="80" spans="2:29" x14ac:dyDescent="0.35">
      <c r="B80" s="63" t="s">
        <v>71</v>
      </c>
      <c r="C80" s="63" t="str">
        <f>IFERROR(VLOOKUP(B80,'Country and Student Data'!$B$5:$E$300,2,FALSE),"")</f>
        <v>Europe</v>
      </c>
      <c r="D80" s="104">
        <f>IFERROR(
VLOOKUP($B80,'Country and Student Data'!$B$5:$D$300,3,FALSE)
+
IF(OR(C80="Home",C80="UK"),0,
IF('Flight Methodologies'!$D$4="A",'Flight Methodologies'!$E$9,
IF('Flight Methodologies'!$D$4="B",'Flight Methodologies'!$E$17,
IF('Flight Methodologies'!$D$4="C",'Flight Methodologies'!$E$29+'Flight Methodologies'!$E$30,'Flight Methodologies'!$E$39+'Flight Methodologies'!$E$40)))), "")</f>
        <v>1451.2800000000002</v>
      </c>
      <c r="E80" s="101">
        <f>IFERROR(VLOOKUP(B80,'Country and Student Data'!B:E,4,FALSE),"")</f>
        <v>2</v>
      </c>
      <c r="G80" s="85">
        <v>2</v>
      </c>
      <c r="H80" s="66"/>
      <c r="I80" s="86"/>
      <c r="J80" s="86"/>
      <c r="K80" s="86"/>
      <c r="L80" s="86"/>
      <c r="M80" s="86"/>
      <c r="N80" s="86"/>
      <c r="O80" s="86">
        <v>1</v>
      </c>
      <c r="P80" s="86"/>
      <c r="R80" s="104">
        <f>IFERROR(
((I80*$D80*$E80*$G80*'Emission Factors'!$E$6))
+
IF(SUM($O80:$P80)=0,0,
IF('Flight Methodologies'!$D$4="A",(0.5*'Flight Methodologies'!$E$9*$E80*SUM($O80:$P80)*$G80*'Emission Factors'!$E$6),
IF('Flight Methodologies'!$D$4="B",(('Flight Methodologies'!$E$18*'Flight Methodologies'!$E$17*$E80*SUM($O80:$P80)*$G80*'Emission Factors'!$E$6)),
IF('Flight Methodologies'!$D$4="C",(0.5*'Flight Methodologies'!$E$30*$E80*SUM($O80:$P80)*$G80*'Emission Factors'!$E$6),(('Flight Methodologies'!$E$41*'Flight Methodologies'!$E$40*$E80*SUM($O80:$P80)*$G80*'Emission Factors'!$E$6)))
)))
+
IF($N80=0,0,
IF('Flight Methodologies'!$K$4="A",(0.5*'Flight Methodologies'!$K$9*$E80*$N80*$G80*'Emission Factors'!$E$6),(('Flight Methodologies'!$K$18*'Flight Methodologies'!$K$17*$E80*N80*$G80*'Emission Factors'!$E$6)))
),"")</f>
        <v>1.7997120000000002</v>
      </c>
      <c r="S80" s="104">
        <f>IFERROR(((J80*$D80*$E80*$G80*'Emission Factors'!$E$7))
+
IF(SUM($O80:$P80)=0,0,
IF('Flight Methodologies'!$D$4="A",(0.5*'Flight Methodologies'!$E$9*$E80*SUM($O80:$P80)*$G80*'Emission Factors'!$E$7),
IF('Flight Methodologies'!$D$4="B",(('Flight Methodologies'!$E$19*'Flight Methodologies'!$E$17*$E80*SUM($O80:$P80)*$G80*'Emission Factors'!$E$7)),
IF('Flight Methodologies'!$D$4="C",(0.5*'Flight Methodologies'!$E$30*$E80*SUM($O80:$P80)*$G80*'Emission Factors'!$E$7),(('Flight Methodologies'!$E$42*'Flight Methodologies'!$E$40*$E80*SUM($O80:$P80)*$G80*'Emission Factors'!$E$7)))
)))
+
IF($N80=0,0,
IF('Flight Methodologies'!$K$4="A",(0.5*'Flight Methodologies'!$K$9*$E80*$N80*$G80*'Emission Factors'!$E$7),(('Flight Methodologies'!$K$19*'Flight Methodologies'!$K$17*$E80*N80*$G80*'Emission Factors'!$E$7)))
),"")</f>
        <v>0</v>
      </c>
      <c r="T80" s="104">
        <f>IFERROR(((K80*$D80*$E80*$G80*'Emission Factors'!$E$8))
+
IF(SUM($O80:$P80)=0,0,
IF('Flight Methodologies'!$D$4="A",0,
IF('Flight Methodologies'!$D$4="B",(('Flight Methodologies'!$E$20*'Flight Methodologies'!$E$17*$E80*SUM($O80:$P80)*$G80*'Emission Factors'!$E$8)),
IF('Flight Methodologies'!$D$4="C",0,(('Flight Methodologies'!$E$43*'Flight Methodologies'!$E$40*$E80*SUM($O80:$P80)*$G80*'Emission Factors'!$E$8)))
)))
+
IF($N80=0,0,
IF('Flight Methodologies'!$K$4="A",0,(('Flight Methodologies'!$K$20*'Flight Methodologies'!$K$17*$E80*N80*$G80*'Emission Factors'!$E$8)))
),"")</f>
        <v>0</v>
      </c>
      <c r="U80" s="104">
        <f>IFERROR(((L80*$D80*$E80*$G80*'Emission Factors'!$E$9))
+
IF(SUM($O80:$P80)=0,0,
IF('Flight Methodologies'!$D$4="A",0,
IF('Flight Methodologies'!$D$4="B",(('Flight Methodologies'!$E$21*'Flight Methodologies'!$E$17*$E80*SUM($O80:$P80)*$G80*'Emission Factors'!$E$9)),
IF('Flight Methodologies'!$D$4="C",0,(('Flight Methodologies'!$E$44*'Flight Methodologies'!$E$40*$E80*SUM($O80:$P80)*$G80*'Emission Factors'!$E$9)))
)))
+
IF($N80=0,0,
IF('Flight Methodologies'!$K$4="A",0,(('Flight Methodologies'!$K$21*'Flight Methodologies'!$K$17*$E80*N80*$G80*'Emission Factors'!$E$9)))
),"")</f>
        <v>1.1032242620134229</v>
      </c>
      <c r="V80" s="104">
        <f>IF(SUM(I80:P80)=0,"",
IF(SUM($O80:$P80)=0,0,
IF('Flight Methodologies'!$D$4="A",0,
IF('Flight Methodologies'!$D$4="B",(('Flight Methodologies'!$E$22*'Flight Methodologies'!$E$17*$E80*SUM($O80:$P80)*$G80*'Emission Factors'!$E$10)),
IF('Flight Methodologies'!$D$4="C",0,(('Flight Methodologies'!$E$45*'Flight Methodologies'!$E$40*$E80*SUM($O80:$P80)*$G80*'Emission Factors'!$E$10)))
)))
+
IF($N80=0,0,
IF('Flight Methodologies'!$K$4="A",0,(('Flight Methodologies'!$K$22*'Flight Methodologies'!$K$17*$E80*N80*$G80*'Emission Factors'!$E$10)))
))</f>
        <v>1.6050412001331542</v>
      </c>
      <c r="W80" s="104">
        <f>IFERROR(((M80*$D80*$E80*$G80*'Emission Factors'!$E$11))
+
IF(SUM($O80:$P80)=0,0,
IF('Flight Methodologies'!$D$4="A",0,
IF('Flight Methodologies'!$D$4="B",0,
IF('Flight Methodologies'!$D$4="C",0,0)
)))
+
IF($N80=0,0,
IF('Flight Methodologies'!$K$4="A",0,0)
),"")</f>
        <v>0</v>
      </c>
      <c r="X80" s="104">
        <f>IFERROR(IF('Flight Methodologies'!$K$4="A",((($D80-'Flight Methodologies'!$K$9)*$E80*$G80*$N80*'Emission Factors'!$E$12)),((($D80-'Flight Methodologies'!$K$17)*$E80*$G80*$N80*'Emission Factors'!$E$12))
)
+
IF(SUM($O80:$P80)=0,0,
IF('Flight Methodologies'!$D$4="A",0,
IF('Flight Methodologies'!$D$4="B",0,
IF('Flight Methodologies'!$D$4="C",('Flight Methodologies'!$E$29*$E80*SUM($O80:$P80)*$G80*'Emission Factors'!$E$12),('Flight Methodologies'!$E$39*$E80*SUM($O80:$P80)*$G80*'Emission Factors'!$E$12))
))),"")</f>
        <v>705.94949039999995</v>
      </c>
      <c r="Y80" s="104">
        <f>IFERROR(IF('Flight Methodologies'!$D$4="A",((($D80-'Flight Methodologies'!$E$9)*$E80*$G80*$O80*'Emission Factors'!$E$13)),
IF('Flight Methodologies'!$D$4="B",((($D80-'Flight Methodologies'!$E$17)*$E80*$G80*$O80*'Emission Factors'!$E$13)),
IF('Flight Methodologies'!$D$4="C",((($D80-SUM('Flight Methodologies'!$E$29:$E$30))*$E80*$G80*$O80*'Emission Factors'!$E$13)),((($D80-SUM('Flight Methodologies'!$E$39:$E$40))*$E80*$G80*$O80*'Emission Factors'!$E$13)))))
+
IF(SUM($O80:$P80)=0,0,
IF('Flight Methodologies'!$D$4="A",0,
IF('Flight Methodologies'!$D$4="B",0,
IF('Flight Methodologies'!$D$4="C",0,0)
)))
+
IF($N80=0,0,
IF('Flight Methodologies'!$K$4="A",0,0)
),"")</f>
        <v>582.04595080000013</v>
      </c>
      <c r="Z80" s="104">
        <f>IFERROR(IF('Flight Methodologies'!$D$4="A",((($D80-'Flight Methodologies'!$E$9)*$E80*$G80*$P80*'Emission Factors'!$E$14)),
IF('Flight Methodologies'!$D$4="B",((($D80-'Flight Methodologies'!$E$17)*$E80*$G80*$P80*'Emission Factors'!$E$14)),
IF('Flight Methodologies'!$D$4="C",((($D80-SUM('Flight Methodologies'!$E$29:$E$30))*$E80*$G80*$P80*'Emission Factors'!$E$14)),((($D80-SUM('Flight Methodologies'!$E$39:$E$40))*$E80*$G80*$P80*'Emission Factors'!$E$14)))))
+
IF(SUM($O80:$P80)=0,0,
IF('Flight Methodologies'!$D$4="A",0,
IF('Flight Methodologies'!$D$4="B",0,
IF('Flight Methodologies'!$D$4="C",0,0)
)))
+
IF($N80=0,0,
IF('Flight Methodologies'!$K$4="A",0,0)
),"")</f>
        <v>0</v>
      </c>
      <c r="AA80" s="169">
        <f t="shared" si="2"/>
        <v>1292.5034186621465</v>
      </c>
      <c r="AC80" s="109">
        <f t="shared" si="3"/>
        <v>1.2925034186621465</v>
      </c>
    </row>
    <row r="81" spans="2:29" x14ac:dyDescent="0.35">
      <c r="B81" s="63" t="s">
        <v>72</v>
      </c>
      <c r="C81" s="63" t="str">
        <f>IFERROR(VLOOKUP(B81,'Country and Student Data'!$B$5:$E$300,2,FALSE),"")</f>
        <v>Oceania</v>
      </c>
      <c r="D81" s="104">
        <f>IFERROR(
VLOOKUP($B81,'Country and Student Data'!$B$5:$D$300,3,FALSE)
+
IF(OR(C81="Home",C81="UK"),0,
IF('Flight Methodologies'!$D$4="A",'Flight Methodologies'!$E$9,
IF('Flight Methodologies'!$D$4="B",'Flight Methodologies'!$E$17,
IF('Flight Methodologies'!$D$4="C",'Flight Methodologies'!$E$29+'Flight Methodologies'!$E$30,'Flight Methodologies'!$E$39+'Flight Methodologies'!$E$40)))), "")</f>
        <v>16984.570000000003</v>
      </c>
      <c r="E81" s="101">
        <f>IFERROR(VLOOKUP(B81,'Country and Student Data'!B:E,4,FALSE),"")</f>
        <v>0</v>
      </c>
      <c r="G81" s="85">
        <v>2</v>
      </c>
      <c r="H81" s="66"/>
      <c r="I81" s="86"/>
      <c r="J81" s="86"/>
      <c r="K81" s="86"/>
      <c r="L81" s="86"/>
      <c r="M81" s="86"/>
      <c r="N81" s="86"/>
      <c r="O81" s="86"/>
      <c r="P81" s="86">
        <v>1</v>
      </c>
      <c r="R81" s="104">
        <f>IFERROR(
((I81*$D81*$E81*$G81*'Emission Factors'!$E$6))
+
IF(SUM($O81:$P81)=0,0,
IF('Flight Methodologies'!$D$4="A",(0.5*'Flight Methodologies'!$E$9*$E81*SUM($O81:$P81)*$G81*'Emission Factors'!$E$6),
IF('Flight Methodologies'!$D$4="B",(('Flight Methodologies'!$E$18*'Flight Methodologies'!$E$17*$E81*SUM($O81:$P81)*$G81*'Emission Factors'!$E$6)),
IF('Flight Methodologies'!$D$4="C",(0.5*'Flight Methodologies'!$E$30*$E81*SUM($O81:$P81)*$G81*'Emission Factors'!$E$6),(('Flight Methodologies'!$E$41*'Flight Methodologies'!$E$40*$E81*SUM($O81:$P81)*$G81*'Emission Factors'!$E$6)))
)))
+
IF($N81=0,0,
IF('Flight Methodologies'!$K$4="A",(0.5*'Flight Methodologies'!$K$9*$E81*$N81*$G81*'Emission Factors'!$E$6),(('Flight Methodologies'!$K$18*'Flight Methodologies'!$K$17*$E81*N81*$G81*'Emission Factors'!$E$6)))
),"")</f>
        <v>0</v>
      </c>
      <c r="S81" s="104">
        <f>IFERROR(((J81*$D81*$E81*$G81*'Emission Factors'!$E$7))
+
IF(SUM($O81:$P81)=0,0,
IF('Flight Methodologies'!$D$4="A",(0.5*'Flight Methodologies'!$E$9*$E81*SUM($O81:$P81)*$G81*'Emission Factors'!$E$7),
IF('Flight Methodologies'!$D$4="B",(('Flight Methodologies'!$E$19*'Flight Methodologies'!$E$17*$E81*SUM($O81:$P81)*$G81*'Emission Factors'!$E$7)),
IF('Flight Methodologies'!$D$4="C",(0.5*'Flight Methodologies'!$E$30*$E81*SUM($O81:$P81)*$G81*'Emission Factors'!$E$7),(('Flight Methodologies'!$E$42*'Flight Methodologies'!$E$40*$E81*SUM($O81:$P81)*$G81*'Emission Factors'!$E$7)))
)))
+
IF($N81=0,0,
IF('Flight Methodologies'!$K$4="A",(0.5*'Flight Methodologies'!$K$9*$E81*$N81*$G81*'Emission Factors'!$E$7),(('Flight Methodologies'!$K$19*'Flight Methodologies'!$K$17*$E81*N81*$G81*'Emission Factors'!$E$7)))
),"")</f>
        <v>0</v>
      </c>
      <c r="T81" s="104">
        <f>IFERROR(((K81*$D81*$E81*$G81*'Emission Factors'!$E$8))
+
IF(SUM($O81:$P81)=0,0,
IF('Flight Methodologies'!$D$4="A",0,
IF('Flight Methodologies'!$D$4="B",(('Flight Methodologies'!$E$20*'Flight Methodologies'!$E$17*$E81*SUM($O81:$P81)*$G81*'Emission Factors'!$E$8)),
IF('Flight Methodologies'!$D$4="C",0,(('Flight Methodologies'!$E$43*'Flight Methodologies'!$E$40*$E81*SUM($O81:$P81)*$G81*'Emission Factors'!$E$8)))
)))
+
IF($N81=0,0,
IF('Flight Methodologies'!$K$4="A",0,(('Flight Methodologies'!$K$20*'Flight Methodologies'!$K$17*$E81*N81*$G81*'Emission Factors'!$E$8)))
),"")</f>
        <v>0</v>
      </c>
      <c r="U81" s="104">
        <f>IFERROR(((L81*$D81*$E81*$G81*'Emission Factors'!$E$9))
+
IF(SUM($O81:$P81)=0,0,
IF('Flight Methodologies'!$D$4="A",0,
IF('Flight Methodologies'!$D$4="B",(('Flight Methodologies'!$E$21*'Flight Methodologies'!$E$17*$E81*SUM($O81:$P81)*$G81*'Emission Factors'!$E$9)),
IF('Flight Methodologies'!$D$4="C",0,(('Flight Methodologies'!$E$44*'Flight Methodologies'!$E$40*$E81*SUM($O81:$P81)*$G81*'Emission Factors'!$E$9)))
)))
+
IF($N81=0,0,
IF('Flight Methodologies'!$K$4="A",0,(('Flight Methodologies'!$K$21*'Flight Methodologies'!$K$17*$E81*N81*$G81*'Emission Factors'!$E$9)))
),"")</f>
        <v>0</v>
      </c>
      <c r="V81" s="104">
        <f>IF(SUM(I81:P81)=0,"",
IF(SUM($O81:$P81)=0,0,
IF('Flight Methodologies'!$D$4="A",0,
IF('Flight Methodologies'!$D$4="B",(('Flight Methodologies'!$E$22*'Flight Methodologies'!$E$17*$E81*SUM($O81:$P81)*$G81*'Emission Factors'!$E$10)),
IF('Flight Methodologies'!$D$4="C",0,(('Flight Methodologies'!$E$45*'Flight Methodologies'!$E$40*$E81*SUM($O81:$P81)*$G81*'Emission Factors'!$E$10)))
)))
+
IF($N81=0,0,
IF('Flight Methodologies'!$K$4="A",0,(('Flight Methodologies'!$K$22*'Flight Methodologies'!$K$17*$E81*N81*$G81*'Emission Factors'!$E$10)))
))</f>
        <v>0</v>
      </c>
      <c r="W81" s="104">
        <f>IFERROR(((M81*$D81*$E81*$G81*'Emission Factors'!$E$11))
+
IF(SUM($O81:$P81)=0,0,
IF('Flight Methodologies'!$D$4="A",0,
IF('Flight Methodologies'!$D$4="B",0,
IF('Flight Methodologies'!$D$4="C",0,0)
)))
+
IF($N81=0,0,
IF('Flight Methodologies'!$K$4="A",0,0)
),"")</f>
        <v>0</v>
      </c>
      <c r="X81" s="104">
        <f>IFERROR(IF('Flight Methodologies'!$K$4="A",((($D81-'Flight Methodologies'!$K$9)*$E81*$G81*$N81*'Emission Factors'!$E$12)),((($D81-'Flight Methodologies'!$K$17)*$E81*$G81*$N81*'Emission Factors'!$E$12))
)
+
IF(SUM($O81:$P81)=0,0,
IF('Flight Methodologies'!$D$4="A",0,
IF('Flight Methodologies'!$D$4="B",0,
IF('Flight Methodologies'!$D$4="C",('Flight Methodologies'!$E$29*$E81*SUM($O81:$P81)*$G81*'Emission Factors'!$E$12),('Flight Methodologies'!$E$39*$E81*SUM($O81:$P81)*$G81*'Emission Factors'!$E$12))
))),"")</f>
        <v>0</v>
      </c>
      <c r="Y81" s="104">
        <f>IFERROR(IF('Flight Methodologies'!$D$4="A",((($D81-'Flight Methodologies'!$E$9)*$E81*$G81*$O81*'Emission Factors'!$E$13)),
IF('Flight Methodologies'!$D$4="B",((($D81-'Flight Methodologies'!$E$17)*$E81*$G81*$O81*'Emission Factors'!$E$13)),
IF('Flight Methodologies'!$D$4="C",((($D81-SUM('Flight Methodologies'!$E$29:$E$30))*$E81*$G81*$O81*'Emission Factors'!$E$13)),((($D81-SUM('Flight Methodologies'!$E$39:$E$40))*$E81*$G81*$O81*'Emission Factors'!$E$13)))))
+
IF(SUM($O81:$P81)=0,0,
IF('Flight Methodologies'!$D$4="A",0,
IF('Flight Methodologies'!$D$4="B",0,
IF('Flight Methodologies'!$D$4="C",0,0)
)))
+
IF($N81=0,0,
IF('Flight Methodologies'!$K$4="A",0,0)
),"")</f>
        <v>0</v>
      </c>
      <c r="Z81" s="104">
        <f>IFERROR(IF('Flight Methodologies'!$D$4="A",((($D81-'Flight Methodologies'!$E$9)*$E81*$G81*$P81*'Emission Factors'!$E$14)),
IF('Flight Methodologies'!$D$4="B",((($D81-'Flight Methodologies'!$E$17)*$E81*$G81*$P81*'Emission Factors'!$E$14)),
IF('Flight Methodologies'!$D$4="C",((($D81-SUM('Flight Methodologies'!$E$29:$E$30))*$E81*$G81*$P81*'Emission Factors'!$E$14)),((($D81-SUM('Flight Methodologies'!$E$39:$E$40))*$E81*$G81*$P81*'Emission Factors'!$E$14)))))
+
IF(SUM($O81:$P81)=0,0,
IF('Flight Methodologies'!$D$4="A",0,
IF('Flight Methodologies'!$D$4="B",0,
IF('Flight Methodologies'!$D$4="C",0,0)
)))
+
IF($N81=0,0,
IF('Flight Methodologies'!$K$4="A",0,0)
),"")</f>
        <v>0</v>
      </c>
      <c r="AA81" s="169">
        <f t="shared" si="2"/>
        <v>0</v>
      </c>
      <c r="AC81" s="109">
        <f t="shared" si="3"/>
        <v>0</v>
      </c>
    </row>
    <row r="82" spans="2:29" x14ac:dyDescent="0.35">
      <c r="B82" s="63" t="s">
        <v>73</v>
      </c>
      <c r="C82" s="63" t="str">
        <f>IFERROR(VLOOKUP(B82,'Country and Student Data'!$B$5:$E$300,2,FALSE),"")</f>
        <v>Europe</v>
      </c>
      <c r="D82" s="104">
        <f>IFERROR(
VLOOKUP($B82,'Country and Student Data'!$B$5:$D$300,3,FALSE)
+
IF(OR(C82="Home",C82="UK"),0,
IF('Flight Methodologies'!$D$4="A",'Flight Methodologies'!$E$9,
IF('Flight Methodologies'!$D$4="B",'Flight Methodologies'!$E$17,
IF('Flight Methodologies'!$D$4="C",'Flight Methodologies'!$E$29+'Flight Methodologies'!$E$30,'Flight Methodologies'!$E$39+'Flight Methodologies'!$E$40)))), "")</f>
        <v>2482.5700000000002</v>
      </c>
      <c r="E82" s="101">
        <f>IFERROR(VLOOKUP(B82,'Country and Student Data'!B:E,4,FALSE),"")</f>
        <v>85</v>
      </c>
      <c r="G82" s="85">
        <v>2</v>
      </c>
      <c r="H82" s="66"/>
      <c r="I82" s="86"/>
      <c r="J82" s="86"/>
      <c r="K82" s="86"/>
      <c r="L82" s="86"/>
      <c r="M82" s="86"/>
      <c r="N82" s="86"/>
      <c r="O82" s="86">
        <v>1</v>
      </c>
      <c r="P82" s="86"/>
      <c r="R82" s="104">
        <f>IFERROR(
((I82*$D82*$E82*$G82*'Emission Factors'!$E$6))
+
IF(SUM($O82:$P82)=0,0,
IF('Flight Methodologies'!$D$4="A",(0.5*'Flight Methodologies'!$E$9*$E82*SUM($O82:$P82)*$G82*'Emission Factors'!$E$6),
IF('Flight Methodologies'!$D$4="B",(('Flight Methodologies'!$E$18*'Flight Methodologies'!$E$17*$E82*SUM($O82:$P82)*$G82*'Emission Factors'!$E$6)),
IF('Flight Methodologies'!$D$4="C",(0.5*'Flight Methodologies'!$E$30*$E82*SUM($O82:$P82)*$G82*'Emission Factors'!$E$6),(('Flight Methodologies'!$E$41*'Flight Methodologies'!$E$40*$E82*SUM($O82:$P82)*$G82*'Emission Factors'!$E$6)))
)))
+
IF($N82=0,0,
IF('Flight Methodologies'!$K$4="A",(0.5*'Flight Methodologies'!$K$9*$E82*$N82*$G82*'Emission Factors'!$E$6),(('Flight Methodologies'!$K$18*'Flight Methodologies'!$K$17*$E82*N82*$G82*'Emission Factors'!$E$6)))
),"")</f>
        <v>76.487760000000009</v>
      </c>
      <c r="S82" s="104">
        <f>IFERROR(((J82*$D82*$E82*$G82*'Emission Factors'!$E$7))
+
IF(SUM($O82:$P82)=0,0,
IF('Flight Methodologies'!$D$4="A",(0.5*'Flight Methodologies'!$E$9*$E82*SUM($O82:$P82)*$G82*'Emission Factors'!$E$7),
IF('Flight Methodologies'!$D$4="B",(('Flight Methodologies'!$E$19*'Flight Methodologies'!$E$17*$E82*SUM($O82:$P82)*$G82*'Emission Factors'!$E$7)),
IF('Flight Methodologies'!$D$4="C",(0.5*'Flight Methodologies'!$E$30*$E82*SUM($O82:$P82)*$G82*'Emission Factors'!$E$7),(('Flight Methodologies'!$E$42*'Flight Methodologies'!$E$40*$E82*SUM($O82:$P82)*$G82*'Emission Factors'!$E$7)))
)))
+
IF($N82=0,0,
IF('Flight Methodologies'!$K$4="A",(0.5*'Flight Methodologies'!$K$9*$E82*$N82*$G82*'Emission Factors'!$E$7),(('Flight Methodologies'!$K$19*'Flight Methodologies'!$K$17*$E82*N82*$G82*'Emission Factors'!$E$7)))
),"")</f>
        <v>0</v>
      </c>
      <c r="T82" s="104">
        <f>IFERROR(((K82*$D82*$E82*$G82*'Emission Factors'!$E$8))
+
IF(SUM($O82:$P82)=0,0,
IF('Flight Methodologies'!$D$4="A",0,
IF('Flight Methodologies'!$D$4="B",(('Flight Methodologies'!$E$20*'Flight Methodologies'!$E$17*$E82*SUM($O82:$P82)*$G82*'Emission Factors'!$E$8)),
IF('Flight Methodologies'!$D$4="C",0,(('Flight Methodologies'!$E$43*'Flight Methodologies'!$E$40*$E82*SUM($O82:$P82)*$G82*'Emission Factors'!$E$8)))
)))
+
IF($N82=0,0,
IF('Flight Methodologies'!$K$4="A",0,(('Flight Methodologies'!$K$20*'Flight Methodologies'!$K$17*$E82*N82*$G82*'Emission Factors'!$E$8)))
),"")</f>
        <v>0</v>
      </c>
      <c r="U82" s="104">
        <f>IFERROR(((L82*$D82*$E82*$G82*'Emission Factors'!$E$9))
+
IF(SUM($O82:$P82)=0,0,
IF('Flight Methodologies'!$D$4="A",0,
IF('Flight Methodologies'!$D$4="B",(('Flight Methodologies'!$E$21*'Flight Methodologies'!$E$17*$E82*SUM($O82:$P82)*$G82*'Emission Factors'!$E$9)),
IF('Flight Methodologies'!$D$4="C",0,(('Flight Methodologies'!$E$44*'Flight Methodologies'!$E$40*$E82*SUM($O82:$P82)*$G82*'Emission Factors'!$E$9)))
)))
+
IF($N82=0,0,
IF('Flight Methodologies'!$K$4="A",0,(('Flight Methodologies'!$K$21*'Flight Methodologies'!$K$17*$E82*N82*$G82*'Emission Factors'!$E$9)))
),"")</f>
        <v>46.887031135570474</v>
      </c>
      <c r="V82" s="104">
        <f>IF(SUM(I82:P82)=0,"",
IF(SUM($O82:$P82)=0,0,
IF('Flight Methodologies'!$D$4="A",0,
IF('Flight Methodologies'!$D$4="B",(('Flight Methodologies'!$E$22*'Flight Methodologies'!$E$17*$E82*SUM($O82:$P82)*$G82*'Emission Factors'!$E$10)),
IF('Flight Methodologies'!$D$4="C",0,(('Flight Methodologies'!$E$45*'Flight Methodologies'!$E$40*$E82*SUM($O82:$P82)*$G82*'Emission Factors'!$E$10)))
)))
+
IF($N82=0,0,
IF('Flight Methodologies'!$K$4="A",0,(('Flight Methodologies'!$K$22*'Flight Methodologies'!$K$17*$E82*N82*$G82*'Emission Factors'!$E$10)))
))</f>
        <v>68.214251005659065</v>
      </c>
      <c r="W82" s="104">
        <f>IFERROR(((M82*$D82*$E82*$G82*'Emission Factors'!$E$11))
+
IF(SUM($O82:$P82)=0,0,
IF('Flight Methodologies'!$D$4="A",0,
IF('Flight Methodologies'!$D$4="B",0,
IF('Flight Methodologies'!$D$4="C",0,0)
)))
+
IF($N82=0,0,
IF('Flight Methodologies'!$K$4="A",0,0)
),"")</f>
        <v>0</v>
      </c>
      <c r="X82" s="104">
        <f>IFERROR(IF('Flight Methodologies'!$K$4="A",((($D82-'Flight Methodologies'!$K$9)*$E82*$G82*$N82*'Emission Factors'!$E$12)),((($D82-'Flight Methodologies'!$K$17)*$E82*$G82*$N82*'Emission Factors'!$E$12))
)
+
IF(SUM($O82:$P82)=0,0,
IF('Flight Methodologies'!$D$4="A",0,
IF('Flight Methodologies'!$D$4="B",0,
IF('Flight Methodologies'!$D$4="C",('Flight Methodologies'!$E$29*$E82*SUM($O82:$P82)*$G82*'Emission Factors'!$E$12),('Flight Methodologies'!$E$39*$E82*SUM($O82:$P82)*$G82*'Emission Factors'!$E$12))
))),"")</f>
        <v>30002.853342000002</v>
      </c>
      <c r="Y82" s="104">
        <f>IFERROR(IF('Flight Methodologies'!$D$4="A",((($D82-'Flight Methodologies'!$E$9)*$E82*$G82*$O82*'Emission Factors'!$E$13)),
IF('Flight Methodologies'!$D$4="B",((($D82-'Flight Methodologies'!$E$17)*$E82*$G82*$O82*'Emission Factors'!$E$13)),
IF('Flight Methodologies'!$D$4="C",((($D82-SUM('Flight Methodologies'!$E$29:$E$30))*$E82*$G82*$O82*'Emission Factors'!$E$13)),((($D82-SUM('Flight Methodologies'!$E$39:$E$40))*$E82*$G82*$O82*'Emission Factors'!$E$13)))))
+
IF(SUM($O82:$P82)=0,0,
IF('Flight Methodologies'!$D$4="A",0,
IF('Flight Methodologies'!$D$4="B",0,
IF('Flight Methodologies'!$D$4="C",0,0)
)))
+
IF($N82=0,0,
IF('Flight Methodologies'!$K$4="A",0,0)
),"")</f>
        <v>56797.5933</v>
      </c>
      <c r="Z82" s="104">
        <f>IFERROR(IF('Flight Methodologies'!$D$4="A",((($D82-'Flight Methodologies'!$E$9)*$E82*$G82*$P82*'Emission Factors'!$E$14)),
IF('Flight Methodologies'!$D$4="B",((($D82-'Flight Methodologies'!$E$17)*$E82*$G82*$P82*'Emission Factors'!$E$14)),
IF('Flight Methodologies'!$D$4="C",((($D82-SUM('Flight Methodologies'!$E$29:$E$30))*$E82*$G82*$P82*'Emission Factors'!$E$14)),((($D82-SUM('Flight Methodologies'!$E$39:$E$40))*$E82*$G82*$P82*'Emission Factors'!$E$14)))))
+
IF(SUM($O82:$P82)=0,0,
IF('Flight Methodologies'!$D$4="A",0,
IF('Flight Methodologies'!$D$4="B",0,
IF('Flight Methodologies'!$D$4="C",0,0)
)))
+
IF($N82=0,0,
IF('Flight Methodologies'!$K$4="A",0,0)
),"")</f>
        <v>0</v>
      </c>
      <c r="AA82" s="169">
        <f t="shared" si="2"/>
        <v>86992.035684141229</v>
      </c>
      <c r="AC82" s="109">
        <f t="shared" si="3"/>
        <v>86.992035684141229</v>
      </c>
    </row>
    <row r="83" spans="2:29" x14ac:dyDescent="0.35">
      <c r="B83" s="63" t="s">
        <v>74</v>
      </c>
      <c r="C83" s="63" t="str">
        <f>IFERROR(VLOOKUP(B83,'Country and Student Data'!$B$5:$E$300,2,FALSE),"")</f>
        <v>Europe</v>
      </c>
      <c r="D83" s="104">
        <f>IFERROR(
VLOOKUP($B83,'Country and Student Data'!$B$5:$D$300,3,FALSE)
+
IF(OR(C83="Home",C83="UK"),0,
IF('Flight Methodologies'!$D$4="A",'Flight Methodologies'!$E$9,
IF('Flight Methodologies'!$D$4="B",'Flight Methodologies'!$E$17,
IF('Flight Methodologies'!$D$4="C",'Flight Methodologies'!$E$29+'Flight Methodologies'!$E$30,'Flight Methodologies'!$E$39+'Flight Methodologies'!$E$40)))), "")</f>
        <v>998.31000000000006</v>
      </c>
      <c r="E83" s="101">
        <f>IFERROR(VLOOKUP(B83,'Country and Student Data'!B:E,4,FALSE),"")</f>
        <v>124</v>
      </c>
      <c r="G83" s="85">
        <v>2</v>
      </c>
      <c r="H83" s="66"/>
      <c r="I83" s="86"/>
      <c r="J83" s="86"/>
      <c r="K83" s="86"/>
      <c r="L83" s="86"/>
      <c r="M83" s="86"/>
      <c r="N83" s="86"/>
      <c r="O83" s="86">
        <v>1</v>
      </c>
      <c r="P83" s="86"/>
      <c r="R83" s="104">
        <f>IFERROR(
((I83*$D83*$E83*$G83*'Emission Factors'!$E$6))
+
IF(SUM($O83:$P83)=0,0,
IF('Flight Methodologies'!$D$4="A",(0.5*'Flight Methodologies'!$E$9*$E83*SUM($O83:$P83)*$G83*'Emission Factors'!$E$6),
IF('Flight Methodologies'!$D$4="B",(('Flight Methodologies'!$E$18*'Flight Methodologies'!$E$17*$E83*SUM($O83:$P83)*$G83*'Emission Factors'!$E$6)),
IF('Flight Methodologies'!$D$4="C",(0.5*'Flight Methodologies'!$E$30*$E83*SUM($O83:$P83)*$G83*'Emission Factors'!$E$6),(('Flight Methodologies'!$E$41*'Flight Methodologies'!$E$40*$E83*SUM($O83:$P83)*$G83*'Emission Factors'!$E$6)))
)))
+
IF($N83=0,0,
IF('Flight Methodologies'!$K$4="A",(0.5*'Flight Methodologies'!$K$9*$E83*$N83*$G83*'Emission Factors'!$E$6),(('Flight Methodologies'!$K$18*'Flight Methodologies'!$K$17*$E83*N83*$G83*'Emission Factors'!$E$6)))
),"")</f>
        <v>111.58214400000001</v>
      </c>
      <c r="S83" s="104">
        <f>IFERROR(((J83*$D83*$E83*$G83*'Emission Factors'!$E$7))
+
IF(SUM($O83:$P83)=0,0,
IF('Flight Methodologies'!$D$4="A",(0.5*'Flight Methodologies'!$E$9*$E83*SUM($O83:$P83)*$G83*'Emission Factors'!$E$7),
IF('Flight Methodologies'!$D$4="B",(('Flight Methodologies'!$E$19*'Flight Methodologies'!$E$17*$E83*SUM($O83:$P83)*$G83*'Emission Factors'!$E$7)),
IF('Flight Methodologies'!$D$4="C",(0.5*'Flight Methodologies'!$E$30*$E83*SUM($O83:$P83)*$G83*'Emission Factors'!$E$7),(('Flight Methodologies'!$E$42*'Flight Methodologies'!$E$40*$E83*SUM($O83:$P83)*$G83*'Emission Factors'!$E$7)))
)))
+
IF($N83=0,0,
IF('Flight Methodologies'!$K$4="A",(0.5*'Flight Methodologies'!$K$9*$E83*$N83*$G83*'Emission Factors'!$E$7),(('Flight Methodologies'!$K$19*'Flight Methodologies'!$K$17*$E83*N83*$G83*'Emission Factors'!$E$7)))
),"")</f>
        <v>0</v>
      </c>
      <c r="T83" s="104">
        <f>IFERROR(((K83*$D83*$E83*$G83*'Emission Factors'!$E$8))
+
IF(SUM($O83:$P83)=0,0,
IF('Flight Methodologies'!$D$4="A",0,
IF('Flight Methodologies'!$D$4="B",(('Flight Methodologies'!$E$20*'Flight Methodologies'!$E$17*$E83*SUM($O83:$P83)*$G83*'Emission Factors'!$E$8)),
IF('Flight Methodologies'!$D$4="C",0,(('Flight Methodologies'!$E$43*'Flight Methodologies'!$E$40*$E83*SUM($O83:$P83)*$G83*'Emission Factors'!$E$8)))
)))
+
IF($N83=0,0,
IF('Flight Methodologies'!$K$4="A",0,(('Flight Methodologies'!$K$20*'Flight Methodologies'!$K$17*$E83*N83*$G83*'Emission Factors'!$E$8)))
),"")</f>
        <v>0</v>
      </c>
      <c r="U83" s="104">
        <f>IFERROR(((L83*$D83*$E83*$G83*'Emission Factors'!$E$9))
+
IF(SUM($O83:$P83)=0,0,
IF('Flight Methodologies'!$D$4="A",0,
IF('Flight Methodologies'!$D$4="B",(('Flight Methodologies'!$E$21*'Flight Methodologies'!$E$17*$E83*SUM($O83:$P83)*$G83*'Emission Factors'!$E$9)),
IF('Flight Methodologies'!$D$4="C",0,(('Flight Methodologies'!$E$44*'Flight Methodologies'!$E$40*$E83*SUM($O83:$P83)*$G83*'Emission Factors'!$E$9)))
)))
+
IF($N83=0,0,
IF('Flight Methodologies'!$K$4="A",0,(('Flight Methodologies'!$K$21*'Flight Methodologies'!$K$17*$E83*N83*$G83*'Emission Factors'!$E$9)))
),"")</f>
        <v>68.399904244832214</v>
      </c>
      <c r="V83" s="104">
        <f>IF(SUM(I83:P83)=0,"",
IF(SUM($O83:$P83)=0,0,
IF('Flight Methodologies'!$D$4="A",0,
IF('Flight Methodologies'!$D$4="B",(('Flight Methodologies'!$E$22*'Flight Methodologies'!$E$17*$E83*SUM($O83:$P83)*$G83*'Emission Factors'!$E$10)),
IF('Flight Methodologies'!$D$4="C",0,(('Flight Methodologies'!$E$45*'Flight Methodologies'!$E$40*$E83*SUM($O83:$P83)*$G83*'Emission Factors'!$E$10)))
)))
+
IF($N83=0,0,
IF('Flight Methodologies'!$K$4="A",0,(('Flight Methodologies'!$K$22*'Flight Methodologies'!$K$17*$E83*N83*$G83*'Emission Factors'!$E$10)))
))</f>
        <v>99.512554408255554</v>
      </c>
      <c r="W83" s="104">
        <f>IFERROR(((M83*$D83*$E83*$G83*'Emission Factors'!$E$11))
+
IF(SUM($O83:$P83)=0,0,
IF('Flight Methodologies'!$D$4="A",0,
IF('Flight Methodologies'!$D$4="B",0,
IF('Flight Methodologies'!$D$4="C",0,0)
)))
+
IF($N83=0,0,
IF('Flight Methodologies'!$K$4="A",0,0)
),"")</f>
        <v>0</v>
      </c>
      <c r="X83" s="104">
        <f>IFERROR(IF('Flight Methodologies'!$K$4="A",((($D83-'Flight Methodologies'!$K$9)*$E83*$G83*$N83*'Emission Factors'!$E$12)),((($D83-'Flight Methodologies'!$K$17)*$E83*$G83*$N83*'Emission Factors'!$E$12))
)
+
IF(SUM($O83:$P83)=0,0,
IF('Flight Methodologies'!$D$4="A",0,
IF('Flight Methodologies'!$D$4="B",0,
IF('Flight Methodologies'!$D$4="C",('Flight Methodologies'!$E$29*$E83*SUM($O83:$P83)*$G83*'Emission Factors'!$E$12),('Flight Methodologies'!$E$39*$E83*SUM($O83:$P83)*$G83*'Emission Factors'!$E$12))
))),"")</f>
        <v>43768.8684048</v>
      </c>
      <c r="Y83" s="104">
        <f>IFERROR(IF('Flight Methodologies'!$D$4="A",((($D83-'Flight Methodologies'!$E$9)*$E83*$G83*$O83*'Emission Factors'!$E$13)),
IF('Flight Methodologies'!$D$4="B",((($D83-'Flight Methodologies'!$E$17)*$E83*$G83*$O83*'Emission Factors'!$E$13)),
IF('Flight Methodologies'!$D$4="C",((($D83-SUM('Flight Methodologies'!$E$29:$E$30))*$E83*$G83*$O83*'Emission Factors'!$E$13)),((($D83-SUM('Flight Methodologies'!$E$39:$E$40))*$E83*$G83*$O83*'Emission Factors'!$E$13)))))
+
IF(SUM($O83:$P83)=0,0,
IF('Flight Methodologies'!$D$4="A",0,
IF('Flight Methodologies'!$D$4="B",0,
IF('Flight Methodologies'!$D$4="C",0,0)
)))
+
IF($N83=0,0,
IF('Flight Methodologies'!$K$4="A",0,0)
),"")</f>
        <v>15543.862222400001</v>
      </c>
      <c r="Z83" s="104">
        <f>IFERROR(IF('Flight Methodologies'!$D$4="A",((($D83-'Flight Methodologies'!$E$9)*$E83*$G83*$P83*'Emission Factors'!$E$14)),
IF('Flight Methodologies'!$D$4="B",((($D83-'Flight Methodologies'!$E$17)*$E83*$G83*$P83*'Emission Factors'!$E$14)),
IF('Flight Methodologies'!$D$4="C",((($D83-SUM('Flight Methodologies'!$E$29:$E$30))*$E83*$G83*$P83*'Emission Factors'!$E$14)),((($D83-SUM('Flight Methodologies'!$E$39:$E$40))*$E83*$G83*$P83*'Emission Factors'!$E$14)))))
+
IF(SUM($O83:$P83)=0,0,
IF('Flight Methodologies'!$D$4="A",0,
IF('Flight Methodologies'!$D$4="B",0,
IF('Flight Methodologies'!$D$4="C",0,0)
)))
+
IF($N83=0,0,
IF('Flight Methodologies'!$K$4="A",0,0)
),"")</f>
        <v>0</v>
      </c>
      <c r="AA83" s="169">
        <f t="shared" si="2"/>
        <v>59592.225229853088</v>
      </c>
      <c r="AC83" s="109">
        <f t="shared" si="3"/>
        <v>59.592225229853085</v>
      </c>
    </row>
    <row r="84" spans="2:29" ht="31" x14ac:dyDescent="0.35">
      <c r="B84" s="63" t="s">
        <v>423</v>
      </c>
      <c r="C84" s="63" t="str">
        <f>IFERROR(VLOOKUP(B84,'Country and Student Data'!$B$5:$E$300,2,FALSE),"")</f>
        <v>South America</v>
      </c>
      <c r="D84" s="104">
        <f>IFERROR(
VLOOKUP($B84,'Country and Student Data'!$B$5:$D$300,3,FALSE)
+
IF(OR(C84="Home",C84="UK"),0,
IF('Flight Methodologies'!$D$4="A",'Flight Methodologies'!$E$9,
IF('Flight Methodologies'!$D$4="B",'Flight Methodologies'!$E$17,
IF('Flight Methodologies'!$D$4="C",'Flight Methodologies'!$E$29+'Flight Methodologies'!$E$30,'Flight Methodologies'!$E$39+'Flight Methodologies'!$E$40)))), "")</f>
        <v>7707.7699999999995</v>
      </c>
      <c r="E84" s="101">
        <f>IFERROR(VLOOKUP(B84,'Country and Student Data'!B:E,4,FALSE),"")</f>
        <v>1</v>
      </c>
      <c r="G84" s="85">
        <v>2</v>
      </c>
      <c r="H84" s="66"/>
      <c r="I84" s="86"/>
      <c r="J84" s="86"/>
      <c r="K84" s="86"/>
      <c r="L84" s="86"/>
      <c r="M84" s="86"/>
      <c r="N84" s="86"/>
      <c r="O84" s="86"/>
      <c r="P84" s="86">
        <v>1</v>
      </c>
      <c r="R84" s="104">
        <f>IFERROR(
((I84*$D84*$E84*$G84*'Emission Factors'!$E$6))
+
IF(SUM($O84:$P84)=0,0,
IF('Flight Methodologies'!$D$4="A",(0.5*'Flight Methodologies'!$E$9*$E84*SUM($O84:$P84)*$G84*'Emission Factors'!$E$6),
IF('Flight Methodologies'!$D$4="B",(('Flight Methodologies'!$E$18*'Flight Methodologies'!$E$17*$E84*SUM($O84:$P84)*$G84*'Emission Factors'!$E$6)),
IF('Flight Methodologies'!$D$4="C",(0.5*'Flight Methodologies'!$E$30*$E84*SUM($O84:$P84)*$G84*'Emission Factors'!$E$6),(('Flight Methodologies'!$E$41*'Flight Methodologies'!$E$40*$E84*SUM($O84:$P84)*$G84*'Emission Factors'!$E$6)))
)))
+
IF($N84=0,0,
IF('Flight Methodologies'!$K$4="A",(0.5*'Flight Methodologies'!$K$9*$E84*$N84*$G84*'Emission Factors'!$E$6),(('Flight Methodologies'!$K$18*'Flight Methodologies'!$K$17*$E84*N84*$G84*'Emission Factors'!$E$6)))
),"")</f>
        <v>0.8998560000000001</v>
      </c>
      <c r="S84" s="104">
        <f>IFERROR(((J84*$D84*$E84*$G84*'Emission Factors'!$E$7))
+
IF(SUM($O84:$P84)=0,0,
IF('Flight Methodologies'!$D$4="A",(0.5*'Flight Methodologies'!$E$9*$E84*SUM($O84:$P84)*$G84*'Emission Factors'!$E$7),
IF('Flight Methodologies'!$D$4="B",(('Flight Methodologies'!$E$19*'Flight Methodologies'!$E$17*$E84*SUM($O84:$P84)*$G84*'Emission Factors'!$E$7)),
IF('Flight Methodologies'!$D$4="C",(0.5*'Flight Methodologies'!$E$30*$E84*SUM($O84:$P84)*$G84*'Emission Factors'!$E$7),(('Flight Methodologies'!$E$42*'Flight Methodologies'!$E$40*$E84*SUM($O84:$P84)*$G84*'Emission Factors'!$E$7)))
)))
+
IF($N84=0,0,
IF('Flight Methodologies'!$K$4="A",(0.5*'Flight Methodologies'!$K$9*$E84*$N84*$G84*'Emission Factors'!$E$7),(('Flight Methodologies'!$K$19*'Flight Methodologies'!$K$17*$E84*N84*$G84*'Emission Factors'!$E$7)))
),"")</f>
        <v>0</v>
      </c>
      <c r="T84" s="104">
        <f>IFERROR(((K84*$D84*$E84*$G84*'Emission Factors'!$E$8))
+
IF(SUM($O84:$P84)=0,0,
IF('Flight Methodologies'!$D$4="A",0,
IF('Flight Methodologies'!$D$4="B",(('Flight Methodologies'!$E$20*'Flight Methodologies'!$E$17*$E84*SUM($O84:$P84)*$G84*'Emission Factors'!$E$8)),
IF('Flight Methodologies'!$D$4="C",0,(('Flight Methodologies'!$E$43*'Flight Methodologies'!$E$40*$E84*SUM($O84:$P84)*$G84*'Emission Factors'!$E$8)))
)))
+
IF($N84=0,0,
IF('Flight Methodologies'!$K$4="A",0,(('Flight Methodologies'!$K$20*'Flight Methodologies'!$K$17*$E84*N84*$G84*'Emission Factors'!$E$8)))
),"")</f>
        <v>0</v>
      </c>
      <c r="U84" s="104">
        <f>IFERROR(((L84*$D84*$E84*$G84*'Emission Factors'!$E$9))
+
IF(SUM($O84:$P84)=0,0,
IF('Flight Methodologies'!$D$4="A",0,
IF('Flight Methodologies'!$D$4="B",(('Flight Methodologies'!$E$21*'Flight Methodologies'!$E$17*$E84*SUM($O84:$P84)*$G84*'Emission Factors'!$E$9)),
IF('Flight Methodologies'!$D$4="C",0,(('Flight Methodologies'!$E$44*'Flight Methodologies'!$E$40*$E84*SUM($O84:$P84)*$G84*'Emission Factors'!$E$9)))
)))
+
IF($N84=0,0,
IF('Flight Methodologies'!$K$4="A",0,(('Flight Methodologies'!$K$21*'Flight Methodologies'!$K$17*$E84*N84*$G84*'Emission Factors'!$E$9)))
),"")</f>
        <v>0.55161213100671147</v>
      </c>
      <c r="V84" s="104">
        <f>IF(SUM(I84:P84)=0,"",
IF(SUM($O84:$P84)=0,0,
IF('Flight Methodologies'!$D$4="A",0,
IF('Flight Methodologies'!$D$4="B",(('Flight Methodologies'!$E$22*'Flight Methodologies'!$E$17*$E84*SUM($O84:$P84)*$G84*'Emission Factors'!$E$10)),
IF('Flight Methodologies'!$D$4="C",0,(('Flight Methodologies'!$E$45*'Flight Methodologies'!$E$40*$E84*SUM($O84:$P84)*$G84*'Emission Factors'!$E$10)))
)))
+
IF($N84=0,0,
IF('Flight Methodologies'!$K$4="A",0,(('Flight Methodologies'!$K$22*'Flight Methodologies'!$K$17*$E84*N84*$G84*'Emission Factors'!$E$10)))
))</f>
        <v>0.80252060006657711</v>
      </c>
      <c r="W84" s="104">
        <f>IFERROR(((M84*$D84*$E84*$G84*'Emission Factors'!$E$11))
+
IF(SUM($O84:$P84)=0,0,
IF('Flight Methodologies'!$D$4="A",0,
IF('Flight Methodologies'!$D$4="B",0,
IF('Flight Methodologies'!$D$4="C",0,0)
)))
+
IF($N84=0,0,
IF('Flight Methodologies'!$K$4="A",0,0)
),"")</f>
        <v>0</v>
      </c>
      <c r="X84" s="104">
        <f>IFERROR(IF('Flight Methodologies'!$K$4="A",((($D84-'Flight Methodologies'!$K$9)*$E84*$G84*$N84*'Emission Factors'!$E$12)),((($D84-'Flight Methodologies'!$K$17)*$E84*$G84*$N84*'Emission Factors'!$E$12))
)
+
IF(SUM($O84:$P84)=0,0,
IF('Flight Methodologies'!$D$4="A",0,
IF('Flight Methodologies'!$D$4="B",0,
IF('Flight Methodologies'!$D$4="C",('Flight Methodologies'!$E$29*$E84*SUM($O84:$P84)*$G84*'Emission Factors'!$E$12),('Flight Methodologies'!$E$39*$E84*SUM($O84:$P84)*$G84*'Emission Factors'!$E$12))
))),"")</f>
        <v>352.97474519999997</v>
      </c>
      <c r="Y84" s="104">
        <f>IFERROR(IF('Flight Methodologies'!$D$4="A",((($D84-'Flight Methodologies'!$E$9)*$E84*$G84*$O84*'Emission Factors'!$E$13)),
IF('Flight Methodologies'!$D$4="B",((($D84-'Flight Methodologies'!$E$17)*$E84*$G84*$O84*'Emission Factors'!$E$13)),
IF('Flight Methodologies'!$D$4="C",((($D84-SUM('Flight Methodologies'!$E$29:$E$30))*$E84*$G84*$O84*'Emission Factors'!$E$13)),((($D84-SUM('Flight Methodologies'!$E$39:$E$40))*$E84*$G84*$O84*'Emission Factors'!$E$13)))))
+
IF(SUM($O84:$P84)=0,0,
IF('Flight Methodologies'!$D$4="A",0,
IF('Flight Methodologies'!$D$4="B",0,
IF('Flight Methodologies'!$D$4="C",0,0)
)))
+
IF($N84=0,0,
IF('Flight Methodologies'!$K$4="A",0,0)
),"")</f>
        <v>0</v>
      </c>
      <c r="Z84" s="104">
        <f>IFERROR(IF('Flight Methodologies'!$D$4="A",((($D84-'Flight Methodologies'!$E$9)*$E84*$G84*$P84*'Emission Factors'!$E$14)),
IF('Flight Methodologies'!$D$4="B",((($D84-'Flight Methodologies'!$E$17)*$E84*$G84*$P84*'Emission Factors'!$E$14)),
IF('Flight Methodologies'!$D$4="C",((($D84-SUM('Flight Methodologies'!$E$29:$E$30))*$E84*$G84*$P84*'Emission Factors'!$E$14)),((($D84-SUM('Flight Methodologies'!$E$39:$E$40))*$E84*$G84*$P84*'Emission Factors'!$E$14)))))
+
IF(SUM($O84:$P84)=0,0,
IF('Flight Methodologies'!$D$4="A",0,
IF('Flight Methodologies'!$D$4="B",0,
IF('Flight Methodologies'!$D$4="C",0,0)
)))
+
IF($N84=0,0,
IF('Flight Methodologies'!$K$4="A",0,0)
),"")</f>
        <v>2822.4314840000002</v>
      </c>
      <c r="AA84" s="169">
        <f t="shared" si="2"/>
        <v>3177.6602179310735</v>
      </c>
      <c r="AC84" s="109">
        <f t="shared" si="3"/>
        <v>3.1776602179310736</v>
      </c>
    </row>
    <row r="85" spans="2:29" x14ac:dyDescent="0.35">
      <c r="B85" s="63" t="s">
        <v>428</v>
      </c>
      <c r="C85" s="63" t="str">
        <f>IFERROR(VLOOKUP(B85,'Country and Student Data'!$B$5:$E$300,2,FALSE),"")</f>
        <v>Oceania</v>
      </c>
      <c r="D85" s="104">
        <f>IFERROR(
VLOOKUP($B85,'Country and Student Data'!$B$5:$D$300,3,FALSE)
+
IF(OR(C85="Home",C85="UK"),0,
IF('Flight Methodologies'!$D$4="A",'Flight Methodologies'!$E$9,
IF('Flight Methodologies'!$D$4="B",'Flight Methodologies'!$E$17,
IF('Flight Methodologies'!$D$4="C",'Flight Methodologies'!$E$29+'Flight Methodologies'!$E$30,'Flight Methodologies'!$E$39+'Flight Methodologies'!$E$40)))), "")</f>
        <v>16036.449999999999</v>
      </c>
      <c r="E85" s="101">
        <f>IFERROR(VLOOKUP(B85,'Country and Student Data'!B:E,4,FALSE),"")</f>
        <v>0</v>
      </c>
      <c r="G85" s="85">
        <v>2</v>
      </c>
      <c r="H85" s="66"/>
      <c r="I85" s="86"/>
      <c r="J85" s="86"/>
      <c r="K85" s="86"/>
      <c r="L85" s="86"/>
      <c r="M85" s="86"/>
      <c r="N85" s="86"/>
      <c r="O85" s="86"/>
      <c r="P85" s="86">
        <v>1</v>
      </c>
      <c r="R85" s="104">
        <f>IFERROR(
((I85*$D85*$E85*$G85*'Emission Factors'!$E$6))
+
IF(SUM($O85:$P85)=0,0,
IF('Flight Methodologies'!$D$4="A",(0.5*'Flight Methodologies'!$E$9*$E85*SUM($O85:$P85)*$G85*'Emission Factors'!$E$6),
IF('Flight Methodologies'!$D$4="B",(('Flight Methodologies'!$E$18*'Flight Methodologies'!$E$17*$E85*SUM($O85:$P85)*$G85*'Emission Factors'!$E$6)),
IF('Flight Methodologies'!$D$4="C",(0.5*'Flight Methodologies'!$E$30*$E85*SUM($O85:$P85)*$G85*'Emission Factors'!$E$6),(('Flight Methodologies'!$E$41*'Flight Methodologies'!$E$40*$E85*SUM($O85:$P85)*$G85*'Emission Factors'!$E$6)))
)))
+
IF($N85=0,0,
IF('Flight Methodologies'!$K$4="A",(0.5*'Flight Methodologies'!$K$9*$E85*$N85*$G85*'Emission Factors'!$E$6),(('Flight Methodologies'!$K$18*'Flight Methodologies'!$K$17*$E85*N85*$G85*'Emission Factors'!$E$6)))
),"")</f>
        <v>0</v>
      </c>
      <c r="S85" s="104">
        <f>IFERROR(((J85*$D85*$E85*$G85*'Emission Factors'!$E$7))
+
IF(SUM($O85:$P85)=0,0,
IF('Flight Methodologies'!$D$4="A",(0.5*'Flight Methodologies'!$E$9*$E85*SUM($O85:$P85)*$G85*'Emission Factors'!$E$7),
IF('Flight Methodologies'!$D$4="B",(('Flight Methodologies'!$E$19*'Flight Methodologies'!$E$17*$E85*SUM($O85:$P85)*$G85*'Emission Factors'!$E$7)),
IF('Flight Methodologies'!$D$4="C",(0.5*'Flight Methodologies'!$E$30*$E85*SUM($O85:$P85)*$G85*'Emission Factors'!$E$7),(('Flight Methodologies'!$E$42*'Flight Methodologies'!$E$40*$E85*SUM($O85:$P85)*$G85*'Emission Factors'!$E$7)))
)))
+
IF($N85=0,0,
IF('Flight Methodologies'!$K$4="A",(0.5*'Flight Methodologies'!$K$9*$E85*$N85*$G85*'Emission Factors'!$E$7),(('Flight Methodologies'!$K$19*'Flight Methodologies'!$K$17*$E85*N85*$G85*'Emission Factors'!$E$7)))
),"")</f>
        <v>0</v>
      </c>
      <c r="T85" s="104">
        <f>IFERROR(((K85*$D85*$E85*$G85*'Emission Factors'!$E$8))
+
IF(SUM($O85:$P85)=0,0,
IF('Flight Methodologies'!$D$4="A",0,
IF('Flight Methodologies'!$D$4="B",(('Flight Methodologies'!$E$20*'Flight Methodologies'!$E$17*$E85*SUM($O85:$P85)*$G85*'Emission Factors'!$E$8)),
IF('Flight Methodologies'!$D$4="C",0,(('Flight Methodologies'!$E$43*'Flight Methodologies'!$E$40*$E85*SUM($O85:$P85)*$G85*'Emission Factors'!$E$8)))
)))
+
IF($N85=0,0,
IF('Flight Methodologies'!$K$4="A",0,(('Flight Methodologies'!$K$20*'Flight Methodologies'!$K$17*$E85*N85*$G85*'Emission Factors'!$E$8)))
),"")</f>
        <v>0</v>
      </c>
      <c r="U85" s="104">
        <f>IFERROR(((L85*$D85*$E85*$G85*'Emission Factors'!$E$9))
+
IF(SUM($O85:$P85)=0,0,
IF('Flight Methodologies'!$D$4="A",0,
IF('Flight Methodologies'!$D$4="B",(('Flight Methodologies'!$E$21*'Flight Methodologies'!$E$17*$E85*SUM($O85:$P85)*$G85*'Emission Factors'!$E$9)),
IF('Flight Methodologies'!$D$4="C",0,(('Flight Methodologies'!$E$44*'Flight Methodologies'!$E$40*$E85*SUM($O85:$P85)*$G85*'Emission Factors'!$E$9)))
)))
+
IF($N85=0,0,
IF('Flight Methodologies'!$K$4="A",0,(('Flight Methodologies'!$K$21*'Flight Methodologies'!$K$17*$E85*N85*$G85*'Emission Factors'!$E$9)))
),"")</f>
        <v>0</v>
      </c>
      <c r="V85" s="104">
        <f>IF(SUM(I85:P85)=0,"",
IF(SUM($O85:$P85)=0,0,
IF('Flight Methodologies'!$D$4="A",0,
IF('Flight Methodologies'!$D$4="B",(('Flight Methodologies'!$E$22*'Flight Methodologies'!$E$17*$E85*SUM($O85:$P85)*$G85*'Emission Factors'!$E$10)),
IF('Flight Methodologies'!$D$4="C",0,(('Flight Methodologies'!$E$45*'Flight Methodologies'!$E$40*$E85*SUM($O85:$P85)*$G85*'Emission Factors'!$E$10)))
)))
+
IF($N85=0,0,
IF('Flight Methodologies'!$K$4="A",0,(('Flight Methodologies'!$K$22*'Flight Methodologies'!$K$17*$E85*N85*$G85*'Emission Factors'!$E$10)))
))</f>
        <v>0</v>
      </c>
      <c r="W85" s="104">
        <f>IFERROR(((M85*$D85*$E85*$G85*'Emission Factors'!$E$11))
+
IF(SUM($O85:$P85)=0,0,
IF('Flight Methodologies'!$D$4="A",0,
IF('Flight Methodologies'!$D$4="B",0,
IF('Flight Methodologies'!$D$4="C",0,0)
)))
+
IF($N85=0,0,
IF('Flight Methodologies'!$K$4="A",0,0)
),"")</f>
        <v>0</v>
      </c>
      <c r="X85" s="104">
        <f>IFERROR(IF('Flight Methodologies'!$K$4="A",((($D85-'Flight Methodologies'!$K$9)*$E85*$G85*$N85*'Emission Factors'!$E$12)),((($D85-'Flight Methodologies'!$K$17)*$E85*$G85*$N85*'Emission Factors'!$E$12))
)
+
IF(SUM($O85:$P85)=0,0,
IF('Flight Methodologies'!$D$4="A",0,
IF('Flight Methodologies'!$D$4="B",0,
IF('Flight Methodologies'!$D$4="C",('Flight Methodologies'!$E$29*$E85*SUM($O85:$P85)*$G85*'Emission Factors'!$E$12),('Flight Methodologies'!$E$39*$E85*SUM($O85:$P85)*$G85*'Emission Factors'!$E$12))
))),"")</f>
        <v>0</v>
      </c>
      <c r="Y85" s="104">
        <f>IFERROR(IF('Flight Methodologies'!$D$4="A",((($D85-'Flight Methodologies'!$E$9)*$E85*$G85*$O85*'Emission Factors'!$E$13)),
IF('Flight Methodologies'!$D$4="B",((($D85-'Flight Methodologies'!$E$17)*$E85*$G85*$O85*'Emission Factors'!$E$13)),
IF('Flight Methodologies'!$D$4="C",((($D85-SUM('Flight Methodologies'!$E$29:$E$30))*$E85*$G85*$O85*'Emission Factors'!$E$13)),((($D85-SUM('Flight Methodologies'!$E$39:$E$40))*$E85*$G85*$O85*'Emission Factors'!$E$13)))))
+
IF(SUM($O85:$P85)=0,0,
IF('Flight Methodologies'!$D$4="A",0,
IF('Flight Methodologies'!$D$4="B",0,
IF('Flight Methodologies'!$D$4="C",0,0)
)))
+
IF($N85=0,0,
IF('Flight Methodologies'!$K$4="A",0,0)
),"")</f>
        <v>0</v>
      </c>
      <c r="Z85" s="104">
        <f>IFERROR(IF('Flight Methodologies'!$D$4="A",((($D85-'Flight Methodologies'!$E$9)*$E85*$G85*$P85*'Emission Factors'!$E$14)),
IF('Flight Methodologies'!$D$4="B",((($D85-'Flight Methodologies'!$E$17)*$E85*$G85*$P85*'Emission Factors'!$E$14)),
IF('Flight Methodologies'!$D$4="C",((($D85-SUM('Flight Methodologies'!$E$29:$E$30))*$E85*$G85*$P85*'Emission Factors'!$E$14)),((($D85-SUM('Flight Methodologies'!$E$39:$E$40))*$E85*$G85*$P85*'Emission Factors'!$E$14)))))
+
IF(SUM($O85:$P85)=0,0,
IF('Flight Methodologies'!$D$4="A",0,
IF('Flight Methodologies'!$D$4="B",0,
IF('Flight Methodologies'!$D$4="C",0,0)
)))
+
IF($N85=0,0,
IF('Flight Methodologies'!$K$4="A",0,0)
),"")</f>
        <v>0</v>
      </c>
      <c r="AA85" s="169">
        <f t="shared" si="2"/>
        <v>0</v>
      </c>
      <c r="AC85" s="109">
        <f t="shared" si="3"/>
        <v>0</v>
      </c>
    </row>
    <row r="86" spans="2:29" x14ac:dyDescent="0.35">
      <c r="B86" s="63" t="s">
        <v>75</v>
      </c>
      <c r="C86" s="63" t="str">
        <f>IFERROR(VLOOKUP(B86,'Country and Student Data'!$B$5:$E$300,2,FALSE),"")</f>
        <v>Africa</v>
      </c>
      <c r="D86" s="104">
        <f>IFERROR(
VLOOKUP($B86,'Country and Student Data'!$B$5:$D$300,3,FALSE)
+
IF(OR(C86="Home",C86="UK"),0,
IF('Flight Methodologies'!$D$4="A",'Flight Methodologies'!$E$9,
IF('Flight Methodologies'!$D$4="B",'Flight Methodologies'!$E$17,
IF('Flight Methodologies'!$D$4="C",'Flight Methodologies'!$E$29+'Flight Methodologies'!$E$30,'Flight Methodologies'!$E$39+'Flight Methodologies'!$E$40)))), "")</f>
        <v>6392.57</v>
      </c>
      <c r="E86" s="101">
        <f>IFERROR(VLOOKUP(B86,'Country and Student Data'!B:E,4,FALSE),"")</f>
        <v>0</v>
      </c>
      <c r="G86" s="85">
        <v>2</v>
      </c>
      <c r="H86" s="66"/>
      <c r="I86" s="86"/>
      <c r="J86" s="86"/>
      <c r="K86" s="86"/>
      <c r="L86" s="86"/>
      <c r="M86" s="86"/>
      <c r="N86" s="86"/>
      <c r="O86" s="86"/>
      <c r="P86" s="86">
        <v>1</v>
      </c>
      <c r="R86" s="104">
        <f>IFERROR(
((I86*$D86*$E86*$G86*'Emission Factors'!$E$6))
+
IF(SUM($O86:$P86)=0,0,
IF('Flight Methodologies'!$D$4="A",(0.5*'Flight Methodologies'!$E$9*$E86*SUM($O86:$P86)*$G86*'Emission Factors'!$E$6),
IF('Flight Methodologies'!$D$4="B",(('Flight Methodologies'!$E$18*'Flight Methodologies'!$E$17*$E86*SUM($O86:$P86)*$G86*'Emission Factors'!$E$6)),
IF('Flight Methodologies'!$D$4="C",(0.5*'Flight Methodologies'!$E$30*$E86*SUM($O86:$P86)*$G86*'Emission Factors'!$E$6),(('Flight Methodologies'!$E$41*'Flight Methodologies'!$E$40*$E86*SUM($O86:$P86)*$G86*'Emission Factors'!$E$6)))
)))
+
IF($N86=0,0,
IF('Flight Methodologies'!$K$4="A",(0.5*'Flight Methodologies'!$K$9*$E86*$N86*$G86*'Emission Factors'!$E$6),(('Flight Methodologies'!$K$18*'Flight Methodologies'!$K$17*$E86*N86*$G86*'Emission Factors'!$E$6)))
),"")</f>
        <v>0</v>
      </c>
      <c r="S86" s="104">
        <f>IFERROR(((J86*$D86*$E86*$G86*'Emission Factors'!$E$7))
+
IF(SUM($O86:$P86)=0,0,
IF('Flight Methodologies'!$D$4="A",(0.5*'Flight Methodologies'!$E$9*$E86*SUM($O86:$P86)*$G86*'Emission Factors'!$E$7),
IF('Flight Methodologies'!$D$4="B",(('Flight Methodologies'!$E$19*'Flight Methodologies'!$E$17*$E86*SUM($O86:$P86)*$G86*'Emission Factors'!$E$7)),
IF('Flight Methodologies'!$D$4="C",(0.5*'Flight Methodologies'!$E$30*$E86*SUM($O86:$P86)*$G86*'Emission Factors'!$E$7),(('Flight Methodologies'!$E$42*'Flight Methodologies'!$E$40*$E86*SUM($O86:$P86)*$G86*'Emission Factors'!$E$7)))
)))
+
IF($N86=0,0,
IF('Flight Methodologies'!$K$4="A",(0.5*'Flight Methodologies'!$K$9*$E86*$N86*$G86*'Emission Factors'!$E$7),(('Flight Methodologies'!$K$19*'Flight Methodologies'!$K$17*$E86*N86*$G86*'Emission Factors'!$E$7)))
),"")</f>
        <v>0</v>
      </c>
      <c r="T86" s="104">
        <f>IFERROR(((K86*$D86*$E86*$G86*'Emission Factors'!$E$8))
+
IF(SUM($O86:$P86)=0,0,
IF('Flight Methodologies'!$D$4="A",0,
IF('Flight Methodologies'!$D$4="B",(('Flight Methodologies'!$E$20*'Flight Methodologies'!$E$17*$E86*SUM($O86:$P86)*$G86*'Emission Factors'!$E$8)),
IF('Flight Methodologies'!$D$4="C",0,(('Flight Methodologies'!$E$43*'Flight Methodologies'!$E$40*$E86*SUM($O86:$P86)*$G86*'Emission Factors'!$E$8)))
)))
+
IF($N86=0,0,
IF('Flight Methodologies'!$K$4="A",0,(('Flight Methodologies'!$K$20*'Flight Methodologies'!$K$17*$E86*N86*$G86*'Emission Factors'!$E$8)))
),"")</f>
        <v>0</v>
      </c>
      <c r="U86" s="104">
        <f>IFERROR(((L86*$D86*$E86*$G86*'Emission Factors'!$E$9))
+
IF(SUM($O86:$P86)=0,0,
IF('Flight Methodologies'!$D$4="A",0,
IF('Flight Methodologies'!$D$4="B",(('Flight Methodologies'!$E$21*'Flight Methodologies'!$E$17*$E86*SUM($O86:$P86)*$G86*'Emission Factors'!$E$9)),
IF('Flight Methodologies'!$D$4="C",0,(('Flight Methodologies'!$E$44*'Flight Methodologies'!$E$40*$E86*SUM($O86:$P86)*$G86*'Emission Factors'!$E$9)))
)))
+
IF($N86=0,0,
IF('Flight Methodologies'!$K$4="A",0,(('Flight Methodologies'!$K$21*'Flight Methodologies'!$K$17*$E86*N86*$G86*'Emission Factors'!$E$9)))
),"")</f>
        <v>0</v>
      </c>
      <c r="V86" s="104">
        <f>IF(SUM(I86:P86)=0,"",
IF(SUM($O86:$P86)=0,0,
IF('Flight Methodologies'!$D$4="A",0,
IF('Flight Methodologies'!$D$4="B",(('Flight Methodologies'!$E$22*'Flight Methodologies'!$E$17*$E86*SUM($O86:$P86)*$G86*'Emission Factors'!$E$10)),
IF('Flight Methodologies'!$D$4="C",0,(('Flight Methodologies'!$E$45*'Flight Methodologies'!$E$40*$E86*SUM($O86:$P86)*$G86*'Emission Factors'!$E$10)))
)))
+
IF($N86=0,0,
IF('Flight Methodologies'!$K$4="A",0,(('Flight Methodologies'!$K$22*'Flight Methodologies'!$K$17*$E86*N86*$G86*'Emission Factors'!$E$10)))
))</f>
        <v>0</v>
      </c>
      <c r="W86" s="104">
        <f>IFERROR(((M86*$D86*$E86*$G86*'Emission Factors'!$E$11))
+
IF(SUM($O86:$P86)=0,0,
IF('Flight Methodologies'!$D$4="A",0,
IF('Flight Methodologies'!$D$4="B",0,
IF('Flight Methodologies'!$D$4="C",0,0)
)))
+
IF($N86=0,0,
IF('Flight Methodologies'!$K$4="A",0,0)
),"")</f>
        <v>0</v>
      </c>
      <c r="X86" s="104">
        <f>IFERROR(IF('Flight Methodologies'!$K$4="A",((($D86-'Flight Methodologies'!$K$9)*$E86*$G86*$N86*'Emission Factors'!$E$12)),((($D86-'Flight Methodologies'!$K$17)*$E86*$G86*$N86*'Emission Factors'!$E$12))
)
+
IF(SUM($O86:$P86)=0,0,
IF('Flight Methodologies'!$D$4="A",0,
IF('Flight Methodologies'!$D$4="B",0,
IF('Flight Methodologies'!$D$4="C",('Flight Methodologies'!$E$29*$E86*SUM($O86:$P86)*$G86*'Emission Factors'!$E$12),('Flight Methodologies'!$E$39*$E86*SUM($O86:$P86)*$G86*'Emission Factors'!$E$12))
))),"")</f>
        <v>0</v>
      </c>
      <c r="Y86" s="104">
        <f>IFERROR(IF('Flight Methodologies'!$D$4="A",((($D86-'Flight Methodologies'!$E$9)*$E86*$G86*$O86*'Emission Factors'!$E$13)),
IF('Flight Methodologies'!$D$4="B",((($D86-'Flight Methodologies'!$E$17)*$E86*$G86*$O86*'Emission Factors'!$E$13)),
IF('Flight Methodologies'!$D$4="C",((($D86-SUM('Flight Methodologies'!$E$29:$E$30))*$E86*$G86*$O86*'Emission Factors'!$E$13)),((($D86-SUM('Flight Methodologies'!$E$39:$E$40))*$E86*$G86*$O86*'Emission Factors'!$E$13)))))
+
IF(SUM($O86:$P86)=0,0,
IF('Flight Methodologies'!$D$4="A",0,
IF('Flight Methodologies'!$D$4="B",0,
IF('Flight Methodologies'!$D$4="C",0,0)
)))
+
IF($N86=0,0,
IF('Flight Methodologies'!$K$4="A",0,0)
),"")</f>
        <v>0</v>
      </c>
      <c r="Z86" s="104">
        <f>IFERROR(IF('Flight Methodologies'!$D$4="A",((($D86-'Flight Methodologies'!$E$9)*$E86*$G86*$P86*'Emission Factors'!$E$14)),
IF('Flight Methodologies'!$D$4="B",((($D86-'Flight Methodologies'!$E$17)*$E86*$G86*$P86*'Emission Factors'!$E$14)),
IF('Flight Methodologies'!$D$4="C",((($D86-SUM('Flight Methodologies'!$E$29:$E$30))*$E86*$G86*$P86*'Emission Factors'!$E$14)),((($D86-SUM('Flight Methodologies'!$E$39:$E$40))*$E86*$G86*$P86*'Emission Factors'!$E$14)))))
+
IF(SUM($O86:$P86)=0,0,
IF('Flight Methodologies'!$D$4="A",0,
IF('Flight Methodologies'!$D$4="B",0,
IF('Flight Methodologies'!$D$4="C",0,0)
)))
+
IF($N86=0,0,
IF('Flight Methodologies'!$K$4="A",0,0)
),"")</f>
        <v>0</v>
      </c>
      <c r="AA86" s="169">
        <f t="shared" si="2"/>
        <v>0</v>
      </c>
      <c r="AC86" s="109">
        <f t="shared" si="3"/>
        <v>0</v>
      </c>
    </row>
    <row r="87" spans="2:29" x14ac:dyDescent="0.35">
      <c r="B87" s="63" t="s">
        <v>76</v>
      </c>
      <c r="C87" s="63" t="str">
        <f>IFERROR(VLOOKUP(B87,'Country and Student Data'!$B$5:$E$300,2,FALSE),"")</f>
        <v>Africa</v>
      </c>
      <c r="D87" s="104">
        <f>IFERROR(
VLOOKUP($B87,'Country and Student Data'!$B$5:$D$300,3,FALSE)
+
IF(OR(C87="Home",C87="UK"),0,
IF('Flight Methodologies'!$D$4="A",'Flight Methodologies'!$E$9,
IF('Flight Methodologies'!$D$4="B",'Flight Methodologies'!$E$17,
IF('Flight Methodologies'!$D$4="C",'Flight Methodologies'!$E$29+'Flight Methodologies'!$E$30,'Flight Methodologies'!$E$39+'Flight Methodologies'!$E$40)))), "")</f>
        <v>5142.57</v>
      </c>
      <c r="E87" s="101">
        <f>IFERROR(VLOOKUP(B87,'Country and Student Data'!B:E,4,FALSE),"")</f>
        <v>1</v>
      </c>
      <c r="G87" s="85">
        <v>2</v>
      </c>
      <c r="H87" s="66"/>
      <c r="I87" s="86"/>
      <c r="J87" s="86"/>
      <c r="K87" s="86"/>
      <c r="L87" s="86"/>
      <c r="M87" s="86"/>
      <c r="N87" s="86"/>
      <c r="O87" s="86"/>
      <c r="P87" s="86">
        <v>1</v>
      </c>
      <c r="R87" s="104">
        <f>IFERROR(
((I87*$D87*$E87*$G87*'Emission Factors'!$E$6))
+
IF(SUM($O87:$P87)=0,0,
IF('Flight Methodologies'!$D$4="A",(0.5*'Flight Methodologies'!$E$9*$E87*SUM($O87:$P87)*$G87*'Emission Factors'!$E$6),
IF('Flight Methodologies'!$D$4="B",(('Flight Methodologies'!$E$18*'Flight Methodologies'!$E$17*$E87*SUM($O87:$P87)*$G87*'Emission Factors'!$E$6)),
IF('Flight Methodologies'!$D$4="C",(0.5*'Flight Methodologies'!$E$30*$E87*SUM($O87:$P87)*$G87*'Emission Factors'!$E$6),(('Flight Methodologies'!$E$41*'Flight Methodologies'!$E$40*$E87*SUM($O87:$P87)*$G87*'Emission Factors'!$E$6)))
)))
+
IF($N87=0,0,
IF('Flight Methodologies'!$K$4="A",(0.5*'Flight Methodologies'!$K$9*$E87*$N87*$G87*'Emission Factors'!$E$6),(('Flight Methodologies'!$K$18*'Flight Methodologies'!$K$17*$E87*N87*$G87*'Emission Factors'!$E$6)))
),"")</f>
        <v>0.8998560000000001</v>
      </c>
      <c r="S87" s="104">
        <f>IFERROR(((J87*$D87*$E87*$G87*'Emission Factors'!$E$7))
+
IF(SUM($O87:$P87)=0,0,
IF('Flight Methodologies'!$D$4="A",(0.5*'Flight Methodologies'!$E$9*$E87*SUM($O87:$P87)*$G87*'Emission Factors'!$E$7),
IF('Flight Methodologies'!$D$4="B",(('Flight Methodologies'!$E$19*'Flight Methodologies'!$E$17*$E87*SUM($O87:$P87)*$G87*'Emission Factors'!$E$7)),
IF('Flight Methodologies'!$D$4="C",(0.5*'Flight Methodologies'!$E$30*$E87*SUM($O87:$P87)*$G87*'Emission Factors'!$E$7),(('Flight Methodologies'!$E$42*'Flight Methodologies'!$E$40*$E87*SUM($O87:$P87)*$G87*'Emission Factors'!$E$7)))
)))
+
IF($N87=0,0,
IF('Flight Methodologies'!$K$4="A",(0.5*'Flight Methodologies'!$K$9*$E87*$N87*$G87*'Emission Factors'!$E$7),(('Flight Methodologies'!$K$19*'Flight Methodologies'!$K$17*$E87*N87*$G87*'Emission Factors'!$E$7)))
),"")</f>
        <v>0</v>
      </c>
      <c r="T87" s="104">
        <f>IFERROR(((K87*$D87*$E87*$G87*'Emission Factors'!$E$8))
+
IF(SUM($O87:$P87)=0,0,
IF('Flight Methodologies'!$D$4="A",0,
IF('Flight Methodologies'!$D$4="B",(('Flight Methodologies'!$E$20*'Flight Methodologies'!$E$17*$E87*SUM($O87:$P87)*$G87*'Emission Factors'!$E$8)),
IF('Flight Methodologies'!$D$4="C",0,(('Flight Methodologies'!$E$43*'Flight Methodologies'!$E$40*$E87*SUM($O87:$P87)*$G87*'Emission Factors'!$E$8)))
)))
+
IF($N87=0,0,
IF('Flight Methodologies'!$K$4="A",0,(('Flight Methodologies'!$K$20*'Flight Methodologies'!$K$17*$E87*N87*$G87*'Emission Factors'!$E$8)))
),"")</f>
        <v>0</v>
      </c>
      <c r="U87" s="104">
        <f>IFERROR(((L87*$D87*$E87*$G87*'Emission Factors'!$E$9))
+
IF(SUM($O87:$P87)=0,0,
IF('Flight Methodologies'!$D$4="A",0,
IF('Flight Methodologies'!$D$4="B",(('Flight Methodologies'!$E$21*'Flight Methodologies'!$E$17*$E87*SUM($O87:$P87)*$G87*'Emission Factors'!$E$9)),
IF('Flight Methodologies'!$D$4="C",0,(('Flight Methodologies'!$E$44*'Flight Methodologies'!$E$40*$E87*SUM($O87:$P87)*$G87*'Emission Factors'!$E$9)))
)))
+
IF($N87=0,0,
IF('Flight Methodologies'!$K$4="A",0,(('Flight Methodologies'!$K$21*'Flight Methodologies'!$K$17*$E87*N87*$G87*'Emission Factors'!$E$9)))
),"")</f>
        <v>0.55161213100671147</v>
      </c>
      <c r="V87" s="104">
        <f>IF(SUM(I87:P87)=0,"",
IF(SUM($O87:$P87)=0,0,
IF('Flight Methodologies'!$D$4="A",0,
IF('Flight Methodologies'!$D$4="B",(('Flight Methodologies'!$E$22*'Flight Methodologies'!$E$17*$E87*SUM($O87:$P87)*$G87*'Emission Factors'!$E$10)),
IF('Flight Methodologies'!$D$4="C",0,(('Flight Methodologies'!$E$45*'Flight Methodologies'!$E$40*$E87*SUM($O87:$P87)*$G87*'Emission Factors'!$E$10)))
)))
+
IF($N87=0,0,
IF('Flight Methodologies'!$K$4="A",0,(('Flight Methodologies'!$K$22*'Flight Methodologies'!$K$17*$E87*N87*$G87*'Emission Factors'!$E$10)))
))</f>
        <v>0.80252060006657711</v>
      </c>
      <c r="W87" s="104">
        <f>IFERROR(((M87*$D87*$E87*$G87*'Emission Factors'!$E$11))
+
IF(SUM($O87:$P87)=0,0,
IF('Flight Methodologies'!$D$4="A",0,
IF('Flight Methodologies'!$D$4="B",0,
IF('Flight Methodologies'!$D$4="C",0,0)
)))
+
IF($N87=0,0,
IF('Flight Methodologies'!$K$4="A",0,0)
),"")</f>
        <v>0</v>
      </c>
      <c r="X87" s="104">
        <f>IFERROR(IF('Flight Methodologies'!$K$4="A",((($D87-'Flight Methodologies'!$K$9)*$E87*$G87*$N87*'Emission Factors'!$E$12)),((($D87-'Flight Methodologies'!$K$17)*$E87*$G87*$N87*'Emission Factors'!$E$12))
)
+
IF(SUM($O87:$P87)=0,0,
IF('Flight Methodologies'!$D$4="A",0,
IF('Flight Methodologies'!$D$4="B",0,
IF('Flight Methodologies'!$D$4="C",('Flight Methodologies'!$E$29*$E87*SUM($O87:$P87)*$G87*'Emission Factors'!$E$12),('Flight Methodologies'!$E$39*$E87*SUM($O87:$P87)*$G87*'Emission Factors'!$E$12))
))),"")</f>
        <v>352.97474519999997</v>
      </c>
      <c r="Y87" s="104">
        <f>IFERROR(IF('Flight Methodologies'!$D$4="A",((($D87-'Flight Methodologies'!$E$9)*$E87*$G87*$O87*'Emission Factors'!$E$13)),
IF('Flight Methodologies'!$D$4="B",((($D87-'Flight Methodologies'!$E$17)*$E87*$G87*$O87*'Emission Factors'!$E$13)),
IF('Flight Methodologies'!$D$4="C",((($D87-SUM('Flight Methodologies'!$E$29:$E$30))*$E87*$G87*$O87*'Emission Factors'!$E$13)),((($D87-SUM('Flight Methodologies'!$E$39:$E$40))*$E87*$G87*$O87*'Emission Factors'!$E$13)))))
+
IF(SUM($O87:$P87)=0,0,
IF('Flight Methodologies'!$D$4="A",0,
IF('Flight Methodologies'!$D$4="B",0,
IF('Flight Methodologies'!$D$4="C",0,0)
)))
+
IF($N87=0,0,
IF('Flight Methodologies'!$K$4="A",0,0)
),"")</f>
        <v>0</v>
      </c>
      <c r="Z87" s="104">
        <f>IFERROR(IF('Flight Methodologies'!$D$4="A",((($D87-'Flight Methodologies'!$E$9)*$E87*$G87*$P87*'Emission Factors'!$E$14)),
IF('Flight Methodologies'!$D$4="B",((($D87-'Flight Methodologies'!$E$17)*$E87*$G87*$P87*'Emission Factors'!$E$14)),
IF('Flight Methodologies'!$D$4="C",((($D87-SUM('Flight Methodologies'!$E$29:$E$30))*$E87*$G87*$P87*'Emission Factors'!$E$14)),((($D87-SUM('Flight Methodologies'!$E$39:$E$40))*$E87*$G87*$P87*'Emission Factors'!$E$14)))))
+
IF(SUM($O87:$P87)=0,0,
IF('Flight Methodologies'!$D$4="A",0,
IF('Flight Methodologies'!$D$4="B",0,
IF('Flight Methodologies'!$D$4="C",0,0)
)))
+
IF($N87=0,0,
IF('Flight Methodologies'!$K$4="A",0,0)
),"")</f>
        <v>1795.7871400000001</v>
      </c>
      <c r="AA87" s="169">
        <f t="shared" si="2"/>
        <v>2151.0158739310732</v>
      </c>
      <c r="AC87" s="109">
        <f t="shared" si="3"/>
        <v>2.1510158739310734</v>
      </c>
    </row>
    <row r="88" spans="2:29" x14ac:dyDescent="0.35">
      <c r="B88" s="63" t="s">
        <v>77</v>
      </c>
      <c r="C88" s="63" t="str">
        <f>IFERROR(VLOOKUP(B88,'Country and Student Data'!$B$5:$E$300,2,FALSE),"")</f>
        <v>Europe</v>
      </c>
      <c r="D88" s="104">
        <f>IFERROR(
VLOOKUP($B88,'Country and Student Data'!$B$5:$D$300,3,FALSE)
+
IF(OR(C88="Home",C88="UK"),0,
IF('Flight Methodologies'!$D$4="A",'Flight Methodologies'!$E$9,
IF('Flight Methodologies'!$D$4="B",'Flight Methodologies'!$E$17,
IF('Flight Methodologies'!$D$4="C",'Flight Methodologies'!$E$29+'Flight Methodologies'!$E$30,'Flight Methodologies'!$E$39+'Flight Methodologies'!$E$40)))), "")</f>
        <v>4194.45</v>
      </c>
      <c r="E88" s="101">
        <f>IFERROR(VLOOKUP(B88,'Country and Student Data'!B:E,4,FALSE),"")</f>
        <v>1</v>
      </c>
      <c r="G88" s="85">
        <v>2</v>
      </c>
      <c r="H88" s="66"/>
      <c r="I88" s="86"/>
      <c r="J88" s="86"/>
      <c r="K88" s="86"/>
      <c r="L88" s="86"/>
      <c r="M88" s="86"/>
      <c r="N88" s="86"/>
      <c r="O88" s="86">
        <v>1</v>
      </c>
      <c r="P88" s="86"/>
      <c r="R88" s="104">
        <f>IFERROR(
((I88*$D88*$E88*$G88*'Emission Factors'!$E$6))
+
IF(SUM($O88:$P88)=0,0,
IF('Flight Methodologies'!$D$4="A",(0.5*'Flight Methodologies'!$E$9*$E88*SUM($O88:$P88)*$G88*'Emission Factors'!$E$6),
IF('Flight Methodologies'!$D$4="B",(('Flight Methodologies'!$E$18*'Flight Methodologies'!$E$17*$E88*SUM($O88:$P88)*$G88*'Emission Factors'!$E$6)),
IF('Flight Methodologies'!$D$4="C",(0.5*'Flight Methodologies'!$E$30*$E88*SUM($O88:$P88)*$G88*'Emission Factors'!$E$6),(('Flight Methodologies'!$E$41*'Flight Methodologies'!$E$40*$E88*SUM($O88:$P88)*$G88*'Emission Factors'!$E$6)))
)))
+
IF($N88=0,0,
IF('Flight Methodologies'!$K$4="A",(0.5*'Flight Methodologies'!$K$9*$E88*$N88*$G88*'Emission Factors'!$E$6),(('Flight Methodologies'!$K$18*'Flight Methodologies'!$K$17*$E88*N88*$G88*'Emission Factors'!$E$6)))
),"")</f>
        <v>0.8998560000000001</v>
      </c>
      <c r="S88" s="104">
        <f>IFERROR(((J88*$D88*$E88*$G88*'Emission Factors'!$E$7))
+
IF(SUM($O88:$P88)=0,0,
IF('Flight Methodologies'!$D$4="A",(0.5*'Flight Methodologies'!$E$9*$E88*SUM($O88:$P88)*$G88*'Emission Factors'!$E$7),
IF('Flight Methodologies'!$D$4="B",(('Flight Methodologies'!$E$19*'Flight Methodologies'!$E$17*$E88*SUM($O88:$P88)*$G88*'Emission Factors'!$E$7)),
IF('Flight Methodologies'!$D$4="C",(0.5*'Flight Methodologies'!$E$30*$E88*SUM($O88:$P88)*$G88*'Emission Factors'!$E$7),(('Flight Methodologies'!$E$42*'Flight Methodologies'!$E$40*$E88*SUM($O88:$P88)*$G88*'Emission Factors'!$E$7)))
)))
+
IF($N88=0,0,
IF('Flight Methodologies'!$K$4="A",(0.5*'Flight Methodologies'!$K$9*$E88*$N88*$G88*'Emission Factors'!$E$7),(('Flight Methodologies'!$K$19*'Flight Methodologies'!$K$17*$E88*N88*$G88*'Emission Factors'!$E$7)))
),"")</f>
        <v>0</v>
      </c>
      <c r="T88" s="104">
        <f>IFERROR(((K88*$D88*$E88*$G88*'Emission Factors'!$E$8))
+
IF(SUM($O88:$P88)=0,0,
IF('Flight Methodologies'!$D$4="A",0,
IF('Flight Methodologies'!$D$4="B",(('Flight Methodologies'!$E$20*'Flight Methodologies'!$E$17*$E88*SUM($O88:$P88)*$G88*'Emission Factors'!$E$8)),
IF('Flight Methodologies'!$D$4="C",0,(('Flight Methodologies'!$E$43*'Flight Methodologies'!$E$40*$E88*SUM($O88:$P88)*$G88*'Emission Factors'!$E$8)))
)))
+
IF($N88=0,0,
IF('Flight Methodologies'!$K$4="A",0,(('Flight Methodologies'!$K$20*'Flight Methodologies'!$K$17*$E88*N88*$G88*'Emission Factors'!$E$8)))
),"")</f>
        <v>0</v>
      </c>
      <c r="U88" s="104">
        <f>IFERROR(((L88*$D88*$E88*$G88*'Emission Factors'!$E$9))
+
IF(SUM($O88:$P88)=0,0,
IF('Flight Methodologies'!$D$4="A",0,
IF('Flight Methodologies'!$D$4="B",(('Flight Methodologies'!$E$21*'Flight Methodologies'!$E$17*$E88*SUM($O88:$P88)*$G88*'Emission Factors'!$E$9)),
IF('Flight Methodologies'!$D$4="C",0,(('Flight Methodologies'!$E$44*'Flight Methodologies'!$E$40*$E88*SUM($O88:$P88)*$G88*'Emission Factors'!$E$9)))
)))
+
IF($N88=0,0,
IF('Flight Methodologies'!$K$4="A",0,(('Flight Methodologies'!$K$21*'Flight Methodologies'!$K$17*$E88*N88*$G88*'Emission Factors'!$E$9)))
),"")</f>
        <v>0.55161213100671147</v>
      </c>
      <c r="V88" s="104">
        <f>IF(SUM(I88:P88)=0,"",
IF(SUM($O88:$P88)=0,0,
IF('Flight Methodologies'!$D$4="A",0,
IF('Flight Methodologies'!$D$4="B",(('Flight Methodologies'!$E$22*'Flight Methodologies'!$E$17*$E88*SUM($O88:$P88)*$G88*'Emission Factors'!$E$10)),
IF('Flight Methodologies'!$D$4="C",0,(('Flight Methodologies'!$E$45*'Flight Methodologies'!$E$40*$E88*SUM($O88:$P88)*$G88*'Emission Factors'!$E$10)))
)))
+
IF($N88=0,0,
IF('Flight Methodologies'!$K$4="A",0,(('Flight Methodologies'!$K$22*'Flight Methodologies'!$K$17*$E88*N88*$G88*'Emission Factors'!$E$10)))
))</f>
        <v>0.80252060006657711</v>
      </c>
      <c r="W88" s="104">
        <f>IFERROR(((M88*$D88*$E88*$G88*'Emission Factors'!$E$11))
+
IF(SUM($O88:$P88)=0,0,
IF('Flight Methodologies'!$D$4="A",0,
IF('Flight Methodologies'!$D$4="B",0,
IF('Flight Methodologies'!$D$4="C",0,0)
)))
+
IF($N88=0,0,
IF('Flight Methodologies'!$K$4="A",0,0)
),"")</f>
        <v>0</v>
      </c>
      <c r="X88" s="104">
        <f>IFERROR(IF('Flight Methodologies'!$K$4="A",((($D88-'Flight Methodologies'!$K$9)*$E88*$G88*$N88*'Emission Factors'!$E$12)),((($D88-'Flight Methodologies'!$K$17)*$E88*$G88*$N88*'Emission Factors'!$E$12))
)
+
IF(SUM($O88:$P88)=0,0,
IF('Flight Methodologies'!$D$4="A",0,
IF('Flight Methodologies'!$D$4="B",0,
IF('Flight Methodologies'!$D$4="C",('Flight Methodologies'!$E$29*$E88*SUM($O88:$P88)*$G88*'Emission Factors'!$E$12),('Flight Methodologies'!$E$39*$E88*SUM($O88:$P88)*$G88*'Emission Factors'!$E$12))
))),"")</f>
        <v>352.97474519999997</v>
      </c>
      <c r="Y88" s="104">
        <f>IFERROR(IF('Flight Methodologies'!$D$4="A",((($D88-'Flight Methodologies'!$E$9)*$E88*$G88*$O88*'Emission Factors'!$E$13)),
IF('Flight Methodologies'!$D$4="B",((($D88-'Flight Methodologies'!$E$17)*$E88*$G88*$O88*'Emission Factors'!$E$13)),
IF('Flight Methodologies'!$D$4="C",((($D88-SUM('Flight Methodologies'!$E$29:$E$30))*$E88*$G88*$O88*'Emission Factors'!$E$13)),((($D88-SUM('Flight Methodologies'!$E$39:$E$40))*$E88*$G88*$O88*'Emission Factors'!$E$13)))))
+
IF(SUM($O88:$P88)=0,0,
IF('Flight Methodologies'!$D$4="A",0,
IF('Flight Methodologies'!$D$4="B",0,
IF('Flight Methodologies'!$D$4="C",0,0)
)))
+
IF($N88=0,0,
IF('Flight Methodologies'!$K$4="A",0,0)
),"")</f>
        <v>1294.3099711999998</v>
      </c>
      <c r="Z88" s="104">
        <f>IFERROR(IF('Flight Methodologies'!$D$4="A",((($D88-'Flight Methodologies'!$E$9)*$E88*$G88*$P88*'Emission Factors'!$E$14)),
IF('Flight Methodologies'!$D$4="B",((($D88-'Flight Methodologies'!$E$17)*$E88*$G88*$P88*'Emission Factors'!$E$14)),
IF('Flight Methodologies'!$D$4="C",((($D88-SUM('Flight Methodologies'!$E$29:$E$30))*$E88*$G88*$P88*'Emission Factors'!$E$14)),((($D88-SUM('Flight Methodologies'!$E$39:$E$40))*$E88*$G88*$P88*'Emission Factors'!$E$14)))))
+
IF(SUM($O88:$P88)=0,0,
IF('Flight Methodologies'!$D$4="A",0,
IF('Flight Methodologies'!$D$4="B",0,
IF('Flight Methodologies'!$D$4="C",0,0)
)))
+
IF($N88=0,0,
IF('Flight Methodologies'!$K$4="A",0,0)
),"")</f>
        <v>0</v>
      </c>
      <c r="AA88" s="169">
        <f t="shared" si="2"/>
        <v>1649.5387051310731</v>
      </c>
      <c r="AC88" s="109">
        <f t="shared" si="3"/>
        <v>1.649538705131073</v>
      </c>
    </row>
    <row r="89" spans="2:29" x14ac:dyDescent="0.35">
      <c r="B89" s="63" t="s">
        <v>78</v>
      </c>
      <c r="C89" s="63" t="str">
        <f>IFERROR(VLOOKUP(B89,'Country and Student Data'!$B$5:$E$300,2,FALSE),"")</f>
        <v>Europe</v>
      </c>
      <c r="D89" s="104">
        <f>IFERROR(
VLOOKUP($B89,'Country and Student Data'!$B$5:$D$300,3,FALSE)
+
IF(OR(C89="Home",C89="UK"),0,
IF('Flight Methodologies'!$D$4="A",'Flight Methodologies'!$E$9,
IF('Flight Methodologies'!$D$4="B",'Flight Methodologies'!$E$17,
IF('Flight Methodologies'!$D$4="C",'Flight Methodologies'!$E$29+'Flight Methodologies'!$E$30,'Flight Methodologies'!$E$39+'Flight Methodologies'!$E$40)))), "")</f>
        <v>1587.65</v>
      </c>
      <c r="E89" s="101">
        <f>IFERROR(VLOOKUP(B89,'Country and Student Data'!B:E,4,FALSE),"")</f>
        <v>200</v>
      </c>
      <c r="G89" s="85">
        <v>2</v>
      </c>
      <c r="H89" s="66"/>
      <c r="I89" s="86"/>
      <c r="J89" s="86"/>
      <c r="K89" s="86"/>
      <c r="L89" s="86"/>
      <c r="M89" s="86"/>
      <c r="N89" s="86"/>
      <c r="O89" s="86">
        <v>1</v>
      </c>
      <c r="P89" s="86"/>
      <c r="R89" s="104">
        <f>IFERROR(
((I89*$D89*$E89*$G89*'Emission Factors'!$E$6))
+
IF(SUM($O89:$P89)=0,0,
IF('Flight Methodologies'!$D$4="A",(0.5*'Flight Methodologies'!$E$9*$E89*SUM($O89:$P89)*$G89*'Emission Factors'!$E$6),
IF('Flight Methodologies'!$D$4="B",(('Flight Methodologies'!$E$18*'Flight Methodologies'!$E$17*$E89*SUM($O89:$P89)*$G89*'Emission Factors'!$E$6)),
IF('Flight Methodologies'!$D$4="C",(0.5*'Flight Methodologies'!$E$30*$E89*SUM($O89:$P89)*$G89*'Emission Factors'!$E$6),(('Flight Methodologies'!$E$41*'Flight Methodologies'!$E$40*$E89*SUM($O89:$P89)*$G89*'Emission Factors'!$E$6)))
)))
+
IF($N89=0,0,
IF('Flight Methodologies'!$K$4="A",(0.5*'Flight Methodologies'!$K$9*$E89*$N89*$G89*'Emission Factors'!$E$6),(('Flight Methodologies'!$K$18*'Flight Methodologies'!$K$17*$E89*N89*$G89*'Emission Factors'!$E$6)))
),"")</f>
        <v>179.97120000000001</v>
      </c>
      <c r="S89" s="104">
        <f>IFERROR(((J89*$D89*$E89*$G89*'Emission Factors'!$E$7))
+
IF(SUM($O89:$P89)=0,0,
IF('Flight Methodologies'!$D$4="A",(0.5*'Flight Methodologies'!$E$9*$E89*SUM($O89:$P89)*$G89*'Emission Factors'!$E$7),
IF('Flight Methodologies'!$D$4="B",(('Flight Methodologies'!$E$19*'Flight Methodologies'!$E$17*$E89*SUM($O89:$P89)*$G89*'Emission Factors'!$E$7)),
IF('Flight Methodologies'!$D$4="C",(0.5*'Flight Methodologies'!$E$30*$E89*SUM($O89:$P89)*$G89*'Emission Factors'!$E$7),(('Flight Methodologies'!$E$42*'Flight Methodologies'!$E$40*$E89*SUM($O89:$P89)*$G89*'Emission Factors'!$E$7)))
)))
+
IF($N89=0,0,
IF('Flight Methodologies'!$K$4="A",(0.5*'Flight Methodologies'!$K$9*$E89*$N89*$G89*'Emission Factors'!$E$7),(('Flight Methodologies'!$K$19*'Flight Methodologies'!$K$17*$E89*N89*$G89*'Emission Factors'!$E$7)))
),"")</f>
        <v>0</v>
      </c>
      <c r="T89" s="104">
        <f>IFERROR(((K89*$D89*$E89*$G89*'Emission Factors'!$E$8))
+
IF(SUM($O89:$P89)=0,0,
IF('Flight Methodologies'!$D$4="A",0,
IF('Flight Methodologies'!$D$4="B",(('Flight Methodologies'!$E$20*'Flight Methodologies'!$E$17*$E89*SUM($O89:$P89)*$G89*'Emission Factors'!$E$8)),
IF('Flight Methodologies'!$D$4="C",0,(('Flight Methodologies'!$E$43*'Flight Methodologies'!$E$40*$E89*SUM($O89:$P89)*$G89*'Emission Factors'!$E$8)))
)))
+
IF($N89=0,0,
IF('Flight Methodologies'!$K$4="A",0,(('Flight Methodologies'!$K$20*'Flight Methodologies'!$K$17*$E89*N89*$G89*'Emission Factors'!$E$8)))
),"")</f>
        <v>0</v>
      </c>
      <c r="U89" s="104">
        <f>IFERROR(((L89*$D89*$E89*$G89*'Emission Factors'!$E$9))
+
IF(SUM($O89:$P89)=0,0,
IF('Flight Methodologies'!$D$4="A",0,
IF('Flight Methodologies'!$D$4="B",(('Flight Methodologies'!$E$21*'Flight Methodologies'!$E$17*$E89*SUM($O89:$P89)*$G89*'Emission Factors'!$E$9)),
IF('Flight Methodologies'!$D$4="C",0,(('Flight Methodologies'!$E$44*'Flight Methodologies'!$E$40*$E89*SUM($O89:$P89)*$G89*'Emission Factors'!$E$9)))
)))
+
IF($N89=0,0,
IF('Flight Methodologies'!$K$4="A",0,(('Flight Methodologies'!$K$21*'Flight Methodologies'!$K$17*$E89*N89*$G89*'Emission Factors'!$E$9)))
),"")</f>
        <v>110.32242620134228</v>
      </c>
      <c r="V89" s="104">
        <f>IF(SUM(I89:P89)=0,"",
IF(SUM($O89:$P89)=0,0,
IF('Flight Methodologies'!$D$4="A",0,
IF('Flight Methodologies'!$D$4="B",(('Flight Methodologies'!$E$22*'Flight Methodologies'!$E$17*$E89*SUM($O89:$P89)*$G89*'Emission Factors'!$E$10)),
IF('Flight Methodologies'!$D$4="C",0,(('Flight Methodologies'!$E$45*'Flight Methodologies'!$E$40*$E89*SUM($O89:$P89)*$G89*'Emission Factors'!$E$10)))
)))
+
IF($N89=0,0,
IF('Flight Methodologies'!$K$4="A",0,(('Flight Methodologies'!$K$22*'Flight Methodologies'!$K$17*$E89*N89*$G89*'Emission Factors'!$E$10)))
))</f>
        <v>160.5041200133154</v>
      </c>
      <c r="W89" s="104">
        <f>IFERROR(((M89*$D89*$E89*$G89*'Emission Factors'!$E$11))
+
IF(SUM($O89:$P89)=0,0,
IF('Flight Methodologies'!$D$4="A",0,
IF('Flight Methodologies'!$D$4="B",0,
IF('Flight Methodologies'!$D$4="C",0,0)
)))
+
IF($N89=0,0,
IF('Flight Methodologies'!$K$4="A",0,0)
),"")</f>
        <v>0</v>
      </c>
      <c r="X89" s="104">
        <f>IFERROR(IF('Flight Methodologies'!$K$4="A",((($D89-'Flight Methodologies'!$K$9)*$E89*$G89*$N89*'Emission Factors'!$E$12)),((($D89-'Flight Methodologies'!$K$17)*$E89*$G89*$N89*'Emission Factors'!$E$12))
)
+
IF(SUM($O89:$P89)=0,0,
IF('Flight Methodologies'!$D$4="A",0,
IF('Flight Methodologies'!$D$4="B",0,
IF('Flight Methodologies'!$D$4="C",('Flight Methodologies'!$E$29*$E89*SUM($O89:$P89)*$G89*'Emission Factors'!$E$12),('Flight Methodologies'!$E$39*$E89*SUM($O89:$P89)*$G89*'Emission Factors'!$E$12))
))),"")</f>
        <v>70594.949039999992</v>
      </c>
      <c r="Y89" s="104">
        <f>IFERROR(IF('Flight Methodologies'!$D$4="A",((($D89-'Flight Methodologies'!$E$9)*$E89*$G89*$O89*'Emission Factors'!$E$13)),
IF('Flight Methodologies'!$D$4="B",((($D89-'Flight Methodologies'!$E$17)*$E89*$G89*$O89*'Emission Factors'!$E$13)),
IF('Flight Methodologies'!$D$4="C",((($D89-SUM('Flight Methodologies'!$E$29:$E$30))*$E89*$G89*$O89*'Emission Factors'!$E$13)),((($D89-SUM('Flight Methodologies'!$E$39:$E$40))*$E89*$G89*$O89*'Emission Factors'!$E$13)))))
+
IF(SUM($O89:$P89)=0,0,
IF('Flight Methodologies'!$D$4="A",0,
IF('Flight Methodologies'!$D$4="B",0,
IF('Flight Methodologies'!$D$4="C",0,0)
)))
+
IF($N89=0,0,
IF('Flight Methodologies'!$K$4="A",0,0)
),"")</f>
        <v>68179.787840000005</v>
      </c>
      <c r="Z89" s="104">
        <f>IFERROR(IF('Flight Methodologies'!$D$4="A",((($D89-'Flight Methodologies'!$E$9)*$E89*$G89*$P89*'Emission Factors'!$E$14)),
IF('Flight Methodologies'!$D$4="B",((($D89-'Flight Methodologies'!$E$17)*$E89*$G89*$P89*'Emission Factors'!$E$14)),
IF('Flight Methodologies'!$D$4="C",((($D89-SUM('Flight Methodologies'!$E$29:$E$30))*$E89*$G89*$P89*'Emission Factors'!$E$14)),((($D89-SUM('Flight Methodologies'!$E$39:$E$40))*$E89*$G89*$P89*'Emission Factors'!$E$14)))))
+
IF(SUM($O89:$P89)=0,0,
IF('Flight Methodologies'!$D$4="A",0,
IF('Flight Methodologies'!$D$4="B",0,
IF('Flight Methodologies'!$D$4="C",0,0)
)))
+
IF($N89=0,0,
IF('Flight Methodologies'!$K$4="A",0,0)
),"")</f>
        <v>0</v>
      </c>
      <c r="AA89" s="169">
        <f t="shared" si="2"/>
        <v>139225.53462621465</v>
      </c>
      <c r="AC89" s="109">
        <f t="shared" si="3"/>
        <v>139.22553462621465</v>
      </c>
    </row>
    <row r="90" spans="2:29" x14ac:dyDescent="0.35">
      <c r="B90" s="63" t="s">
        <v>79</v>
      </c>
      <c r="C90" s="63" t="str">
        <f>IFERROR(VLOOKUP(B90,'Country and Student Data'!$B$5:$E$300,2,FALSE),"")</f>
        <v>Africa</v>
      </c>
      <c r="D90" s="104">
        <f>IFERROR(
VLOOKUP($B90,'Country and Student Data'!$B$5:$D$300,3,FALSE)
+
IF(OR(C90="Home",C90="UK"),0,
IF('Flight Methodologies'!$D$4="A",'Flight Methodologies'!$E$9,
IF('Flight Methodologies'!$D$4="B",'Flight Methodologies'!$E$17,
IF('Flight Methodologies'!$D$4="C",'Flight Methodologies'!$E$29+'Flight Methodologies'!$E$30,'Flight Methodologies'!$E$39+'Flight Methodologies'!$E$40)))), "")</f>
        <v>5767.57</v>
      </c>
      <c r="E90" s="101">
        <f>IFERROR(VLOOKUP(B90,'Country and Student Data'!B:E,4,FALSE),"")</f>
        <v>209</v>
      </c>
      <c r="G90" s="85">
        <v>2</v>
      </c>
      <c r="H90" s="66"/>
      <c r="I90" s="86"/>
      <c r="J90" s="86"/>
      <c r="K90" s="86"/>
      <c r="L90" s="86"/>
      <c r="M90" s="86"/>
      <c r="N90" s="86"/>
      <c r="O90" s="86"/>
      <c r="P90" s="86">
        <v>1</v>
      </c>
      <c r="R90" s="104">
        <f>IFERROR(
((I90*$D90*$E90*$G90*'Emission Factors'!$E$6))
+
IF(SUM($O90:$P90)=0,0,
IF('Flight Methodologies'!$D$4="A",(0.5*'Flight Methodologies'!$E$9*$E90*SUM($O90:$P90)*$G90*'Emission Factors'!$E$6),
IF('Flight Methodologies'!$D$4="B",(('Flight Methodologies'!$E$18*'Flight Methodologies'!$E$17*$E90*SUM($O90:$P90)*$G90*'Emission Factors'!$E$6)),
IF('Flight Methodologies'!$D$4="C",(0.5*'Flight Methodologies'!$E$30*$E90*SUM($O90:$P90)*$G90*'Emission Factors'!$E$6),(('Flight Methodologies'!$E$41*'Flight Methodologies'!$E$40*$E90*SUM($O90:$P90)*$G90*'Emission Factors'!$E$6)))
)))
+
IF($N90=0,0,
IF('Flight Methodologies'!$K$4="A",(0.5*'Flight Methodologies'!$K$9*$E90*$N90*$G90*'Emission Factors'!$E$6),(('Flight Methodologies'!$K$18*'Flight Methodologies'!$K$17*$E90*N90*$G90*'Emission Factors'!$E$6)))
),"")</f>
        <v>188.06990400000004</v>
      </c>
      <c r="S90" s="104">
        <f>IFERROR(((J90*$D90*$E90*$G90*'Emission Factors'!$E$7))
+
IF(SUM($O90:$P90)=0,0,
IF('Flight Methodologies'!$D$4="A",(0.5*'Flight Methodologies'!$E$9*$E90*SUM($O90:$P90)*$G90*'Emission Factors'!$E$7),
IF('Flight Methodologies'!$D$4="B",(('Flight Methodologies'!$E$19*'Flight Methodologies'!$E$17*$E90*SUM($O90:$P90)*$G90*'Emission Factors'!$E$7)),
IF('Flight Methodologies'!$D$4="C",(0.5*'Flight Methodologies'!$E$30*$E90*SUM($O90:$P90)*$G90*'Emission Factors'!$E$7),(('Flight Methodologies'!$E$42*'Flight Methodologies'!$E$40*$E90*SUM($O90:$P90)*$G90*'Emission Factors'!$E$7)))
)))
+
IF($N90=0,0,
IF('Flight Methodologies'!$K$4="A",(0.5*'Flight Methodologies'!$K$9*$E90*$N90*$G90*'Emission Factors'!$E$7),(('Flight Methodologies'!$K$19*'Flight Methodologies'!$K$17*$E90*N90*$G90*'Emission Factors'!$E$7)))
),"")</f>
        <v>0</v>
      </c>
      <c r="T90" s="104">
        <f>IFERROR(((K90*$D90*$E90*$G90*'Emission Factors'!$E$8))
+
IF(SUM($O90:$P90)=0,0,
IF('Flight Methodologies'!$D$4="A",0,
IF('Flight Methodologies'!$D$4="B",(('Flight Methodologies'!$E$20*'Flight Methodologies'!$E$17*$E90*SUM($O90:$P90)*$G90*'Emission Factors'!$E$8)),
IF('Flight Methodologies'!$D$4="C",0,(('Flight Methodologies'!$E$43*'Flight Methodologies'!$E$40*$E90*SUM($O90:$P90)*$G90*'Emission Factors'!$E$8)))
)))
+
IF($N90=0,0,
IF('Flight Methodologies'!$K$4="A",0,(('Flight Methodologies'!$K$20*'Flight Methodologies'!$K$17*$E90*N90*$G90*'Emission Factors'!$E$8)))
),"")</f>
        <v>0</v>
      </c>
      <c r="U90" s="104">
        <f>IFERROR(((L90*$D90*$E90*$G90*'Emission Factors'!$E$9))
+
IF(SUM($O90:$P90)=0,0,
IF('Flight Methodologies'!$D$4="A",0,
IF('Flight Methodologies'!$D$4="B",(('Flight Methodologies'!$E$21*'Flight Methodologies'!$E$17*$E90*SUM($O90:$P90)*$G90*'Emission Factors'!$E$9)),
IF('Flight Methodologies'!$D$4="C",0,(('Flight Methodologies'!$E$44*'Flight Methodologies'!$E$40*$E90*SUM($O90:$P90)*$G90*'Emission Factors'!$E$9)))
)))
+
IF($N90=0,0,
IF('Flight Methodologies'!$K$4="A",0,(('Flight Methodologies'!$K$21*'Flight Methodologies'!$K$17*$E90*N90*$G90*'Emission Factors'!$E$9)))
),"")</f>
        <v>115.2869353804027</v>
      </c>
      <c r="V90" s="104">
        <f>IF(SUM(I90:P90)=0,"",
IF(SUM($O90:$P90)=0,0,
IF('Flight Methodologies'!$D$4="A",0,
IF('Flight Methodologies'!$D$4="B",(('Flight Methodologies'!$E$22*'Flight Methodologies'!$E$17*$E90*SUM($O90:$P90)*$G90*'Emission Factors'!$E$10)),
IF('Flight Methodologies'!$D$4="C",0,(('Flight Methodologies'!$E$45*'Flight Methodologies'!$E$40*$E90*SUM($O90:$P90)*$G90*'Emission Factors'!$E$10)))
)))
+
IF($N90=0,0,
IF('Flight Methodologies'!$K$4="A",0,(('Flight Methodologies'!$K$22*'Flight Methodologies'!$K$17*$E90*N90*$G90*'Emission Factors'!$E$10)))
))</f>
        <v>167.72680541391463</v>
      </c>
      <c r="W90" s="104">
        <f>IFERROR(((M90*$D90*$E90*$G90*'Emission Factors'!$E$11))
+
IF(SUM($O90:$P90)=0,0,
IF('Flight Methodologies'!$D$4="A",0,
IF('Flight Methodologies'!$D$4="B",0,
IF('Flight Methodologies'!$D$4="C",0,0)
)))
+
IF($N90=0,0,
IF('Flight Methodologies'!$K$4="A",0,0)
),"")</f>
        <v>0</v>
      </c>
      <c r="X90" s="104">
        <f>IFERROR(IF('Flight Methodologies'!$K$4="A",((($D90-'Flight Methodologies'!$K$9)*$E90*$G90*$N90*'Emission Factors'!$E$12)),((($D90-'Flight Methodologies'!$K$17)*$E90*$G90*$N90*'Emission Factors'!$E$12))
)
+
IF(SUM($O90:$P90)=0,0,
IF('Flight Methodologies'!$D$4="A",0,
IF('Flight Methodologies'!$D$4="B",0,
IF('Flight Methodologies'!$D$4="C",('Flight Methodologies'!$E$29*$E90*SUM($O90:$P90)*$G90*'Emission Factors'!$E$12),('Flight Methodologies'!$E$39*$E90*SUM($O90:$P90)*$G90*'Emission Factors'!$E$12))
))),"")</f>
        <v>73771.721746800002</v>
      </c>
      <c r="Y90" s="104">
        <f>IFERROR(IF('Flight Methodologies'!$D$4="A",((($D90-'Flight Methodologies'!$E$9)*$E90*$G90*$O90*'Emission Factors'!$E$13)),
IF('Flight Methodologies'!$D$4="B",((($D90-'Flight Methodologies'!$E$17)*$E90*$G90*$O90*'Emission Factors'!$E$13)),
IF('Flight Methodologies'!$D$4="C",((($D90-SUM('Flight Methodologies'!$E$29:$E$30))*$E90*$G90*$O90*'Emission Factors'!$E$13)),((($D90-SUM('Flight Methodologies'!$E$39:$E$40))*$E90*$G90*$O90*'Emission Factors'!$E$13)))))
+
IF(SUM($O90:$P90)=0,0,
IF('Flight Methodologies'!$D$4="A",0,
IF('Flight Methodologies'!$D$4="B",0,
IF('Flight Methodologies'!$D$4="C",0,0)
)))
+
IF($N90=0,0,
IF('Flight Methodologies'!$K$4="A",0,0)
),"")</f>
        <v>0</v>
      </c>
      <c r="Z90" s="104">
        <f>IFERROR(IF('Flight Methodologies'!$D$4="A",((($D90-'Flight Methodologies'!$E$9)*$E90*$G90*$P90*'Emission Factors'!$E$14)),
IF('Flight Methodologies'!$D$4="B",((($D90-'Flight Methodologies'!$E$17)*$E90*$G90*$P90*'Emission Factors'!$E$14)),
IF('Flight Methodologies'!$D$4="C",((($D90-SUM('Flight Methodologies'!$E$29:$E$30))*$E90*$G90*$P90*'Emission Factors'!$E$14)),((($D90-SUM('Flight Methodologies'!$E$39:$E$40))*$E90*$G90*$P90*'Emission Factors'!$E$14)))))
+
IF(SUM($O90:$P90)=0,0,
IF('Flight Methodologies'!$D$4="A",0,
IF('Flight Methodologies'!$D$4="B",0,
IF('Flight Methodologies'!$D$4="C",0,0)
)))
+
IF($N90=0,0,
IF('Flight Methodologies'!$K$4="A",0,0)
),"")</f>
        <v>427598.24976000004</v>
      </c>
      <c r="AA90" s="169">
        <f t="shared" si="2"/>
        <v>501841.05515159434</v>
      </c>
      <c r="AC90" s="109">
        <f t="shared" si="3"/>
        <v>501.84105515159433</v>
      </c>
    </row>
    <row r="91" spans="2:29" x14ac:dyDescent="0.35">
      <c r="B91" s="63" t="s">
        <v>80</v>
      </c>
      <c r="C91" s="63" t="str">
        <f>IFERROR(VLOOKUP(B91,'Country and Student Data'!$B$5:$E$300,2,FALSE),"")</f>
        <v>Europe</v>
      </c>
      <c r="D91" s="104">
        <f>IFERROR(
VLOOKUP($B91,'Country and Student Data'!$B$5:$D$300,3,FALSE)
+
IF(OR(C91="Home",C91="UK"),0,
IF('Flight Methodologies'!$D$4="A",'Flight Methodologies'!$E$9,
IF('Flight Methodologies'!$D$4="B",'Flight Methodologies'!$E$17,
IF('Flight Methodologies'!$D$4="C",'Flight Methodologies'!$E$29+'Flight Methodologies'!$E$30,'Flight Methodologies'!$E$39+'Flight Methodologies'!$E$40)))), "")</f>
        <v>2412.59</v>
      </c>
      <c r="E91" s="101">
        <f>IFERROR(VLOOKUP(B91,'Country and Student Data'!B:E,4,FALSE),"")</f>
        <v>0</v>
      </c>
      <c r="G91" s="85">
        <v>2</v>
      </c>
      <c r="H91" s="66"/>
      <c r="I91" s="86"/>
      <c r="J91" s="86"/>
      <c r="K91" s="86"/>
      <c r="L91" s="86"/>
      <c r="M91" s="86"/>
      <c r="N91" s="86"/>
      <c r="O91" s="86">
        <v>1</v>
      </c>
      <c r="P91" s="86"/>
      <c r="R91" s="104">
        <f>IFERROR(
((I91*$D91*$E91*$G91*'Emission Factors'!$E$6))
+
IF(SUM($O91:$P91)=0,0,
IF('Flight Methodologies'!$D$4="A",(0.5*'Flight Methodologies'!$E$9*$E91*SUM($O91:$P91)*$G91*'Emission Factors'!$E$6),
IF('Flight Methodologies'!$D$4="B",(('Flight Methodologies'!$E$18*'Flight Methodologies'!$E$17*$E91*SUM($O91:$P91)*$G91*'Emission Factors'!$E$6)),
IF('Flight Methodologies'!$D$4="C",(0.5*'Flight Methodologies'!$E$30*$E91*SUM($O91:$P91)*$G91*'Emission Factors'!$E$6),(('Flight Methodologies'!$E$41*'Flight Methodologies'!$E$40*$E91*SUM($O91:$P91)*$G91*'Emission Factors'!$E$6)))
)))
+
IF($N91=0,0,
IF('Flight Methodologies'!$K$4="A",(0.5*'Flight Methodologies'!$K$9*$E91*$N91*$G91*'Emission Factors'!$E$6),(('Flight Methodologies'!$K$18*'Flight Methodologies'!$K$17*$E91*N91*$G91*'Emission Factors'!$E$6)))
),"")</f>
        <v>0</v>
      </c>
      <c r="S91" s="104">
        <f>IFERROR(((J91*$D91*$E91*$G91*'Emission Factors'!$E$7))
+
IF(SUM($O91:$P91)=0,0,
IF('Flight Methodologies'!$D$4="A",(0.5*'Flight Methodologies'!$E$9*$E91*SUM($O91:$P91)*$G91*'Emission Factors'!$E$7),
IF('Flight Methodologies'!$D$4="B",(('Flight Methodologies'!$E$19*'Flight Methodologies'!$E$17*$E91*SUM($O91:$P91)*$G91*'Emission Factors'!$E$7)),
IF('Flight Methodologies'!$D$4="C",(0.5*'Flight Methodologies'!$E$30*$E91*SUM($O91:$P91)*$G91*'Emission Factors'!$E$7),(('Flight Methodologies'!$E$42*'Flight Methodologies'!$E$40*$E91*SUM($O91:$P91)*$G91*'Emission Factors'!$E$7)))
)))
+
IF($N91=0,0,
IF('Flight Methodologies'!$K$4="A",(0.5*'Flight Methodologies'!$K$9*$E91*$N91*$G91*'Emission Factors'!$E$7),(('Flight Methodologies'!$K$19*'Flight Methodologies'!$K$17*$E91*N91*$G91*'Emission Factors'!$E$7)))
),"")</f>
        <v>0</v>
      </c>
      <c r="T91" s="104">
        <f>IFERROR(((K91*$D91*$E91*$G91*'Emission Factors'!$E$8))
+
IF(SUM($O91:$P91)=0,0,
IF('Flight Methodologies'!$D$4="A",0,
IF('Flight Methodologies'!$D$4="B",(('Flight Methodologies'!$E$20*'Flight Methodologies'!$E$17*$E91*SUM($O91:$P91)*$G91*'Emission Factors'!$E$8)),
IF('Flight Methodologies'!$D$4="C",0,(('Flight Methodologies'!$E$43*'Flight Methodologies'!$E$40*$E91*SUM($O91:$P91)*$G91*'Emission Factors'!$E$8)))
)))
+
IF($N91=0,0,
IF('Flight Methodologies'!$K$4="A",0,(('Flight Methodologies'!$K$20*'Flight Methodologies'!$K$17*$E91*N91*$G91*'Emission Factors'!$E$8)))
),"")</f>
        <v>0</v>
      </c>
      <c r="U91" s="104">
        <f>IFERROR(((L91*$D91*$E91*$G91*'Emission Factors'!$E$9))
+
IF(SUM($O91:$P91)=0,0,
IF('Flight Methodologies'!$D$4="A",0,
IF('Flight Methodologies'!$D$4="B",(('Flight Methodologies'!$E$21*'Flight Methodologies'!$E$17*$E91*SUM($O91:$P91)*$G91*'Emission Factors'!$E$9)),
IF('Flight Methodologies'!$D$4="C",0,(('Flight Methodologies'!$E$44*'Flight Methodologies'!$E$40*$E91*SUM($O91:$P91)*$G91*'Emission Factors'!$E$9)))
)))
+
IF($N91=0,0,
IF('Flight Methodologies'!$K$4="A",0,(('Flight Methodologies'!$K$21*'Flight Methodologies'!$K$17*$E91*N91*$G91*'Emission Factors'!$E$9)))
),"")</f>
        <v>0</v>
      </c>
      <c r="V91" s="104">
        <f>IF(SUM(I91:P91)=0,"",
IF(SUM($O91:$P91)=0,0,
IF('Flight Methodologies'!$D$4="A",0,
IF('Flight Methodologies'!$D$4="B",(('Flight Methodologies'!$E$22*'Flight Methodologies'!$E$17*$E91*SUM($O91:$P91)*$G91*'Emission Factors'!$E$10)),
IF('Flight Methodologies'!$D$4="C",0,(('Flight Methodologies'!$E$45*'Flight Methodologies'!$E$40*$E91*SUM($O91:$P91)*$G91*'Emission Factors'!$E$10)))
)))
+
IF($N91=0,0,
IF('Flight Methodologies'!$K$4="A",0,(('Flight Methodologies'!$K$22*'Flight Methodologies'!$K$17*$E91*N91*$G91*'Emission Factors'!$E$10)))
))</f>
        <v>0</v>
      </c>
      <c r="W91" s="104">
        <f>IFERROR(((M91*$D91*$E91*$G91*'Emission Factors'!$E$11))
+
IF(SUM($O91:$P91)=0,0,
IF('Flight Methodologies'!$D$4="A",0,
IF('Flight Methodologies'!$D$4="B",0,
IF('Flight Methodologies'!$D$4="C",0,0)
)))
+
IF($N91=0,0,
IF('Flight Methodologies'!$K$4="A",0,0)
),"")</f>
        <v>0</v>
      </c>
      <c r="X91" s="104">
        <f>IFERROR(IF('Flight Methodologies'!$K$4="A",((($D91-'Flight Methodologies'!$K$9)*$E91*$G91*$N91*'Emission Factors'!$E$12)),((($D91-'Flight Methodologies'!$K$17)*$E91*$G91*$N91*'Emission Factors'!$E$12))
)
+
IF(SUM($O91:$P91)=0,0,
IF('Flight Methodologies'!$D$4="A",0,
IF('Flight Methodologies'!$D$4="B",0,
IF('Flight Methodologies'!$D$4="C",('Flight Methodologies'!$E$29*$E91*SUM($O91:$P91)*$G91*'Emission Factors'!$E$12),('Flight Methodologies'!$E$39*$E91*SUM($O91:$P91)*$G91*'Emission Factors'!$E$12))
))),"")</f>
        <v>0</v>
      </c>
      <c r="Y91" s="104">
        <f>IFERROR(IF('Flight Methodologies'!$D$4="A",((($D91-'Flight Methodologies'!$E$9)*$E91*$G91*$O91*'Emission Factors'!$E$13)),
IF('Flight Methodologies'!$D$4="B",((($D91-'Flight Methodologies'!$E$17)*$E91*$G91*$O91*'Emission Factors'!$E$13)),
IF('Flight Methodologies'!$D$4="C",((($D91-SUM('Flight Methodologies'!$E$29:$E$30))*$E91*$G91*$O91*'Emission Factors'!$E$13)),((($D91-SUM('Flight Methodologies'!$E$39:$E$40))*$E91*$G91*$O91*'Emission Factors'!$E$13)))))
+
IF(SUM($O91:$P91)=0,0,
IF('Flight Methodologies'!$D$4="A",0,
IF('Flight Methodologies'!$D$4="B",0,
IF('Flight Methodologies'!$D$4="C",0,0)
)))
+
IF($N91=0,0,
IF('Flight Methodologies'!$K$4="A",0,0)
),"")</f>
        <v>0</v>
      </c>
      <c r="Z91" s="104">
        <f>IFERROR(IF('Flight Methodologies'!$D$4="A",((($D91-'Flight Methodologies'!$E$9)*$E91*$G91*$P91*'Emission Factors'!$E$14)),
IF('Flight Methodologies'!$D$4="B",((($D91-'Flight Methodologies'!$E$17)*$E91*$G91*$P91*'Emission Factors'!$E$14)),
IF('Flight Methodologies'!$D$4="C",((($D91-SUM('Flight Methodologies'!$E$29:$E$30))*$E91*$G91*$P91*'Emission Factors'!$E$14)),((($D91-SUM('Flight Methodologies'!$E$39:$E$40))*$E91*$G91*$P91*'Emission Factors'!$E$14)))))
+
IF(SUM($O91:$P91)=0,0,
IF('Flight Methodologies'!$D$4="A",0,
IF('Flight Methodologies'!$D$4="B",0,
IF('Flight Methodologies'!$D$4="C",0,0)
)))
+
IF($N91=0,0,
IF('Flight Methodologies'!$K$4="A",0,0)
),"")</f>
        <v>0</v>
      </c>
      <c r="AA91" s="169">
        <f t="shared" si="2"/>
        <v>0</v>
      </c>
      <c r="AC91" s="109">
        <f t="shared" si="3"/>
        <v>0</v>
      </c>
    </row>
    <row r="92" spans="2:29" x14ac:dyDescent="0.35">
      <c r="B92" s="63" t="s">
        <v>81</v>
      </c>
      <c r="C92" s="63" t="str">
        <f>IFERROR(VLOOKUP(B92,'Country and Student Data'!$B$5:$E$300,2,FALSE),"")</f>
        <v>Europe</v>
      </c>
      <c r="D92" s="104">
        <f>IFERROR(
VLOOKUP($B92,'Country and Student Data'!$B$5:$D$300,3,FALSE)
+
IF(OR(C92="Home",C92="UK"),0,
IF('Flight Methodologies'!$D$4="A",'Flight Methodologies'!$E$9,
IF('Flight Methodologies'!$D$4="B",'Flight Methodologies'!$E$17,
IF('Flight Methodologies'!$D$4="C",'Flight Methodologies'!$E$29+'Flight Methodologies'!$E$30,'Flight Methodologies'!$E$39+'Flight Methodologies'!$E$40)))), "")</f>
        <v>3047.9100000000003</v>
      </c>
      <c r="E92" s="101">
        <f>IFERROR(VLOOKUP(B92,'Country and Student Data'!B:E,4,FALSE),"")</f>
        <v>45</v>
      </c>
      <c r="G92" s="85">
        <v>2</v>
      </c>
      <c r="H92" s="66"/>
      <c r="I92" s="86"/>
      <c r="J92" s="86"/>
      <c r="K92" s="86"/>
      <c r="L92" s="86"/>
      <c r="M92" s="86"/>
      <c r="N92" s="86"/>
      <c r="O92" s="86">
        <v>1</v>
      </c>
      <c r="P92" s="86"/>
      <c r="R92" s="104">
        <f>IFERROR(
((I92*$D92*$E92*$G92*'Emission Factors'!$E$6))
+
IF(SUM($O92:$P92)=0,0,
IF('Flight Methodologies'!$D$4="A",(0.5*'Flight Methodologies'!$E$9*$E92*SUM($O92:$P92)*$G92*'Emission Factors'!$E$6),
IF('Flight Methodologies'!$D$4="B",(('Flight Methodologies'!$E$18*'Flight Methodologies'!$E$17*$E92*SUM($O92:$P92)*$G92*'Emission Factors'!$E$6)),
IF('Flight Methodologies'!$D$4="C",(0.5*'Flight Methodologies'!$E$30*$E92*SUM($O92:$P92)*$G92*'Emission Factors'!$E$6),(('Flight Methodologies'!$E$41*'Flight Methodologies'!$E$40*$E92*SUM($O92:$P92)*$G92*'Emission Factors'!$E$6)))
)))
+
IF($N92=0,0,
IF('Flight Methodologies'!$K$4="A",(0.5*'Flight Methodologies'!$K$9*$E92*$N92*$G92*'Emission Factors'!$E$6),(('Flight Methodologies'!$K$18*'Flight Methodologies'!$K$17*$E92*N92*$G92*'Emission Factors'!$E$6)))
),"")</f>
        <v>40.493520000000004</v>
      </c>
      <c r="S92" s="104">
        <f>IFERROR(((J92*$D92*$E92*$G92*'Emission Factors'!$E$7))
+
IF(SUM($O92:$P92)=0,0,
IF('Flight Methodologies'!$D$4="A",(0.5*'Flight Methodologies'!$E$9*$E92*SUM($O92:$P92)*$G92*'Emission Factors'!$E$7),
IF('Flight Methodologies'!$D$4="B",(('Flight Methodologies'!$E$19*'Flight Methodologies'!$E$17*$E92*SUM($O92:$P92)*$G92*'Emission Factors'!$E$7)),
IF('Flight Methodologies'!$D$4="C",(0.5*'Flight Methodologies'!$E$30*$E92*SUM($O92:$P92)*$G92*'Emission Factors'!$E$7),(('Flight Methodologies'!$E$42*'Flight Methodologies'!$E$40*$E92*SUM($O92:$P92)*$G92*'Emission Factors'!$E$7)))
)))
+
IF($N92=0,0,
IF('Flight Methodologies'!$K$4="A",(0.5*'Flight Methodologies'!$K$9*$E92*$N92*$G92*'Emission Factors'!$E$7),(('Flight Methodologies'!$K$19*'Flight Methodologies'!$K$17*$E92*N92*$G92*'Emission Factors'!$E$7)))
),"")</f>
        <v>0</v>
      </c>
      <c r="T92" s="104">
        <f>IFERROR(((K92*$D92*$E92*$G92*'Emission Factors'!$E$8))
+
IF(SUM($O92:$P92)=0,0,
IF('Flight Methodologies'!$D$4="A",0,
IF('Flight Methodologies'!$D$4="B",(('Flight Methodologies'!$E$20*'Flight Methodologies'!$E$17*$E92*SUM($O92:$P92)*$G92*'Emission Factors'!$E$8)),
IF('Flight Methodologies'!$D$4="C",0,(('Flight Methodologies'!$E$43*'Flight Methodologies'!$E$40*$E92*SUM($O92:$P92)*$G92*'Emission Factors'!$E$8)))
)))
+
IF($N92=0,0,
IF('Flight Methodologies'!$K$4="A",0,(('Flight Methodologies'!$K$20*'Flight Methodologies'!$K$17*$E92*N92*$G92*'Emission Factors'!$E$8)))
),"")</f>
        <v>0</v>
      </c>
      <c r="U92" s="104">
        <f>IFERROR(((L92*$D92*$E92*$G92*'Emission Factors'!$E$9))
+
IF(SUM($O92:$P92)=0,0,
IF('Flight Methodologies'!$D$4="A",0,
IF('Flight Methodologies'!$D$4="B",(('Flight Methodologies'!$E$21*'Flight Methodologies'!$E$17*$E92*SUM($O92:$P92)*$G92*'Emission Factors'!$E$9)),
IF('Flight Methodologies'!$D$4="C",0,(('Flight Methodologies'!$E$44*'Flight Methodologies'!$E$40*$E92*SUM($O92:$P92)*$G92*'Emission Factors'!$E$9)))
)))
+
IF($N92=0,0,
IF('Flight Methodologies'!$K$4="A",0,(('Flight Methodologies'!$K$21*'Flight Methodologies'!$K$17*$E92*N92*$G92*'Emission Factors'!$E$9)))
),"")</f>
        <v>24.822545895302017</v>
      </c>
      <c r="V92" s="104">
        <f>IF(SUM(I92:P92)=0,"",
IF(SUM($O92:$P92)=0,0,
IF('Flight Methodologies'!$D$4="A",0,
IF('Flight Methodologies'!$D$4="B",(('Flight Methodologies'!$E$22*'Flight Methodologies'!$E$17*$E92*SUM($O92:$P92)*$G92*'Emission Factors'!$E$10)),
IF('Flight Methodologies'!$D$4="C",0,(('Flight Methodologies'!$E$45*'Flight Methodologies'!$E$40*$E92*SUM($O92:$P92)*$G92*'Emission Factors'!$E$10)))
)))
+
IF($N92=0,0,
IF('Flight Methodologies'!$K$4="A",0,(('Flight Methodologies'!$K$22*'Flight Methodologies'!$K$17*$E92*N92*$G92*'Emission Factors'!$E$10)))
))</f>
        <v>36.113427002995969</v>
      </c>
      <c r="W92" s="104">
        <f>IFERROR(((M92*$D92*$E92*$G92*'Emission Factors'!$E$11))
+
IF(SUM($O92:$P92)=0,0,
IF('Flight Methodologies'!$D$4="A",0,
IF('Flight Methodologies'!$D$4="B",0,
IF('Flight Methodologies'!$D$4="C",0,0)
)))
+
IF($N92=0,0,
IF('Flight Methodologies'!$K$4="A",0,0)
),"")</f>
        <v>0</v>
      </c>
      <c r="X92" s="104">
        <f>IFERROR(IF('Flight Methodologies'!$K$4="A",((($D92-'Flight Methodologies'!$K$9)*$E92*$G92*$N92*'Emission Factors'!$E$12)),((($D92-'Flight Methodologies'!$K$17)*$E92*$G92*$N92*'Emission Factors'!$E$12))
)
+
IF(SUM($O92:$P92)=0,0,
IF('Flight Methodologies'!$D$4="A",0,
IF('Flight Methodologies'!$D$4="B",0,
IF('Flight Methodologies'!$D$4="C",('Flight Methodologies'!$E$29*$E92*SUM($O92:$P92)*$G92*'Emission Factors'!$E$12),('Flight Methodologies'!$E$39*$E92*SUM($O92:$P92)*$G92*'Emission Factors'!$E$12))
))),"")</f>
        <v>15883.863534</v>
      </c>
      <c r="Y92" s="104">
        <f>IFERROR(IF('Flight Methodologies'!$D$4="A",((($D92-'Flight Methodologies'!$E$9)*$E92*$G92*$O92*'Emission Factors'!$E$13)),
IF('Flight Methodologies'!$D$4="B",((($D92-'Flight Methodologies'!$E$17)*$E92*$G92*$O92*'Emission Factors'!$E$13)),
IF('Flight Methodologies'!$D$4="C",((($D92-SUM('Flight Methodologies'!$E$29:$E$30))*$E92*$G92*$O92*'Emission Factors'!$E$13)),((($D92-SUM('Flight Methodologies'!$E$39:$E$40))*$E92*$G92*$O92*'Emission Factors'!$E$13)))))
+
IF(SUM($O92:$P92)=0,0,
IF('Flight Methodologies'!$D$4="A",0,
IF('Flight Methodologies'!$D$4="B",0,
IF('Flight Methodologies'!$D$4="C",0,0)
)))
+
IF($N92=0,0,
IF('Flight Methodologies'!$K$4="A",0,0)
),"")</f>
        <v>39373.849421999999</v>
      </c>
      <c r="Z92" s="104">
        <f>IFERROR(IF('Flight Methodologies'!$D$4="A",((($D92-'Flight Methodologies'!$E$9)*$E92*$G92*$P92*'Emission Factors'!$E$14)),
IF('Flight Methodologies'!$D$4="B",((($D92-'Flight Methodologies'!$E$17)*$E92*$G92*$P92*'Emission Factors'!$E$14)),
IF('Flight Methodologies'!$D$4="C",((($D92-SUM('Flight Methodologies'!$E$29:$E$30))*$E92*$G92*$P92*'Emission Factors'!$E$14)),((($D92-SUM('Flight Methodologies'!$E$39:$E$40))*$E92*$G92*$P92*'Emission Factors'!$E$14)))))
+
IF(SUM($O92:$P92)=0,0,
IF('Flight Methodologies'!$D$4="A",0,
IF('Flight Methodologies'!$D$4="B",0,
IF('Flight Methodologies'!$D$4="C",0,0)
)))
+
IF($N92=0,0,
IF('Flight Methodologies'!$K$4="A",0,0)
),"")</f>
        <v>0</v>
      </c>
      <c r="AA92" s="169">
        <f t="shared" si="2"/>
        <v>55359.142448898296</v>
      </c>
      <c r="AC92" s="109">
        <f t="shared" si="3"/>
        <v>55.359142448898297</v>
      </c>
    </row>
    <row r="93" spans="2:29" ht="31" x14ac:dyDescent="0.35">
      <c r="B93" s="63" t="s">
        <v>429</v>
      </c>
      <c r="C93" s="63" t="str">
        <f>IFERROR(VLOOKUP(B93,'Country and Student Data'!$B$5:$E$300,2,FALSE),"")</f>
        <v>North America</v>
      </c>
      <c r="D93" s="104">
        <f>IFERROR(
VLOOKUP($B93,'Country and Student Data'!$B$5:$D$300,3,FALSE)
+
IF(OR(C93="Home",C93="UK"),0,
IF('Flight Methodologies'!$D$4="A",'Flight Methodologies'!$E$9,
IF('Flight Methodologies'!$D$4="B",'Flight Methodologies'!$E$17,
IF('Flight Methodologies'!$D$4="C",'Flight Methodologies'!$E$29+'Flight Methodologies'!$E$30,'Flight Methodologies'!$E$39+'Flight Methodologies'!$E$40)))), "")</f>
        <v>3903.19</v>
      </c>
      <c r="E93" s="101">
        <f>IFERROR(VLOOKUP(B93,'Country and Student Data'!B:E,4,FALSE),"")</f>
        <v>0</v>
      </c>
      <c r="G93" s="85">
        <v>2</v>
      </c>
      <c r="H93" s="66"/>
      <c r="I93" s="86"/>
      <c r="J93" s="86"/>
      <c r="K93" s="86"/>
      <c r="L93" s="86"/>
      <c r="M93" s="86"/>
      <c r="N93" s="86"/>
      <c r="O93" s="86"/>
      <c r="P93" s="86">
        <v>1</v>
      </c>
      <c r="R93" s="104">
        <f>IFERROR(
((I93*$D93*$E93*$G93*'Emission Factors'!$E$6))
+
IF(SUM($O93:$P93)=0,0,
IF('Flight Methodologies'!$D$4="A",(0.5*'Flight Methodologies'!$E$9*$E93*SUM($O93:$P93)*$G93*'Emission Factors'!$E$6),
IF('Flight Methodologies'!$D$4="B",(('Flight Methodologies'!$E$18*'Flight Methodologies'!$E$17*$E93*SUM($O93:$P93)*$G93*'Emission Factors'!$E$6)),
IF('Flight Methodologies'!$D$4="C",(0.5*'Flight Methodologies'!$E$30*$E93*SUM($O93:$P93)*$G93*'Emission Factors'!$E$6),(('Flight Methodologies'!$E$41*'Flight Methodologies'!$E$40*$E93*SUM($O93:$P93)*$G93*'Emission Factors'!$E$6)))
)))
+
IF($N93=0,0,
IF('Flight Methodologies'!$K$4="A",(0.5*'Flight Methodologies'!$K$9*$E93*$N93*$G93*'Emission Factors'!$E$6),(('Flight Methodologies'!$K$18*'Flight Methodologies'!$K$17*$E93*N93*$G93*'Emission Factors'!$E$6)))
),"")</f>
        <v>0</v>
      </c>
      <c r="S93" s="104">
        <f>IFERROR(((J93*$D93*$E93*$G93*'Emission Factors'!$E$7))
+
IF(SUM($O93:$P93)=0,0,
IF('Flight Methodologies'!$D$4="A",(0.5*'Flight Methodologies'!$E$9*$E93*SUM($O93:$P93)*$G93*'Emission Factors'!$E$7),
IF('Flight Methodologies'!$D$4="B",(('Flight Methodologies'!$E$19*'Flight Methodologies'!$E$17*$E93*SUM($O93:$P93)*$G93*'Emission Factors'!$E$7)),
IF('Flight Methodologies'!$D$4="C",(0.5*'Flight Methodologies'!$E$30*$E93*SUM($O93:$P93)*$G93*'Emission Factors'!$E$7),(('Flight Methodologies'!$E$42*'Flight Methodologies'!$E$40*$E93*SUM($O93:$P93)*$G93*'Emission Factors'!$E$7)))
)))
+
IF($N93=0,0,
IF('Flight Methodologies'!$K$4="A",(0.5*'Flight Methodologies'!$K$9*$E93*$N93*$G93*'Emission Factors'!$E$7),(('Flight Methodologies'!$K$19*'Flight Methodologies'!$K$17*$E93*N93*$G93*'Emission Factors'!$E$7)))
),"")</f>
        <v>0</v>
      </c>
      <c r="T93" s="104">
        <f>IFERROR(((K93*$D93*$E93*$G93*'Emission Factors'!$E$8))
+
IF(SUM($O93:$P93)=0,0,
IF('Flight Methodologies'!$D$4="A",0,
IF('Flight Methodologies'!$D$4="B",(('Flight Methodologies'!$E$20*'Flight Methodologies'!$E$17*$E93*SUM($O93:$P93)*$G93*'Emission Factors'!$E$8)),
IF('Flight Methodologies'!$D$4="C",0,(('Flight Methodologies'!$E$43*'Flight Methodologies'!$E$40*$E93*SUM($O93:$P93)*$G93*'Emission Factors'!$E$8)))
)))
+
IF($N93=0,0,
IF('Flight Methodologies'!$K$4="A",0,(('Flight Methodologies'!$K$20*'Flight Methodologies'!$K$17*$E93*N93*$G93*'Emission Factors'!$E$8)))
),"")</f>
        <v>0</v>
      </c>
      <c r="U93" s="104">
        <f>IFERROR(((L93*$D93*$E93*$G93*'Emission Factors'!$E$9))
+
IF(SUM($O93:$P93)=0,0,
IF('Flight Methodologies'!$D$4="A",0,
IF('Flight Methodologies'!$D$4="B",(('Flight Methodologies'!$E$21*'Flight Methodologies'!$E$17*$E93*SUM($O93:$P93)*$G93*'Emission Factors'!$E$9)),
IF('Flight Methodologies'!$D$4="C",0,(('Flight Methodologies'!$E$44*'Flight Methodologies'!$E$40*$E93*SUM($O93:$P93)*$G93*'Emission Factors'!$E$9)))
)))
+
IF($N93=0,0,
IF('Flight Methodologies'!$K$4="A",0,(('Flight Methodologies'!$K$21*'Flight Methodologies'!$K$17*$E93*N93*$G93*'Emission Factors'!$E$9)))
),"")</f>
        <v>0</v>
      </c>
      <c r="V93" s="104">
        <f>IF(SUM(I93:P93)=0,"",
IF(SUM($O93:$P93)=0,0,
IF('Flight Methodologies'!$D$4="A",0,
IF('Flight Methodologies'!$D$4="B",(('Flight Methodologies'!$E$22*'Flight Methodologies'!$E$17*$E93*SUM($O93:$P93)*$G93*'Emission Factors'!$E$10)),
IF('Flight Methodologies'!$D$4="C",0,(('Flight Methodologies'!$E$45*'Flight Methodologies'!$E$40*$E93*SUM($O93:$P93)*$G93*'Emission Factors'!$E$10)))
)))
+
IF($N93=0,0,
IF('Flight Methodologies'!$K$4="A",0,(('Flight Methodologies'!$K$22*'Flight Methodologies'!$K$17*$E93*N93*$G93*'Emission Factors'!$E$10)))
))</f>
        <v>0</v>
      </c>
      <c r="W93" s="104">
        <f>IFERROR(((M93*$D93*$E93*$G93*'Emission Factors'!$E$11))
+
IF(SUM($O93:$P93)=0,0,
IF('Flight Methodologies'!$D$4="A",0,
IF('Flight Methodologies'!$D$4="B",0,
IF('Flight Methodologies'!$D$4="C",0,0)
)))
+
IF($N93=0,0,
IF('Flight Methodologies'!$K$4="A",0,0)
),"")</f>
        <v>0</v>
      </c>
      <c r="X93" s="104">
        <f>IFERROR(IF('Flight Methodologies'!$K$4="A",((($D93-'Flight Methodologies'!$K$9)*$E93*$G93*$N93*'Emission Factors'!$E$12)),((($D93-'Flight Methodologies'!$K$17)*$E93*$G93*$N93*'Emission Factors'!$E$12))
)
+
IF(SUM($O93:$P93)=0,0,
IF('Flight Methodologies'!$D$4="A",0,
IF('Flight Methodologies'!$D$4="B",0,
IF('Flight Methodologies'!$D$4="C",('Flight Methodologies'!$E$29*$E93*SUM($O93:$P93)*$G93*'Emission Factors'!$E$12),('Flight Methodologies'!$E$39*$E93*SUM($O93:$P93)*$G93*'Emission Factors'!$E$12))
))),"")</f>
        <v>0</v>
      </c>
      <c r="Y93" s="104">
        <f>IFERROR(IF('Flight Methodologies'!$D$4="A",((($D93-'Flight Methodologies'!$E$9)*$E93*$G93*$O93*'Emission Factors'!$E$13)),
IF('Flight Methodologies'!$D$4="B",((($D93-'Flight Methodologies'!$E$17)*$E93*$G93*$O93*'Emission Factors'!$E$13)),
IF('Flight Methodologies'!$D$4="C",((($D93-SUM('Flight Methodologies'!$E$29:$E$30))*$E93*$G93*$O93*'Emission Factors'!$E$13)),((($D93-SUM('Flight Methodologies'!$E$39:$E$40))*$E93*$G93*$O93*'Emission Factors'!$E$13)))))
+
IF(SUM($O93:$P93)=0,0,
IF('Flight Methodologies'!$D$4="A",0,
IF('Flight Methodologies'!$D$4="B",0,
IF('Flight Methodologies'!$D$4="C",0,0)
)))
+
IF($N93=0,0,
IF('Flight Methodologies'!$K$4="A",0,0)
),"")</f>
        <v>0</v>
      </c>
      <c r="Z93" s="104">
        <f>IFERROR(IF('Flight Methodologies'!$D$4="A",((($D93-'Flight Methodologies'!$E$9)*$E93*$G93*$P93*'Emission Factors'!$E$14)),
IF('Flight Methodologies'!$D$4="B",((($D93-'Flight Methodologies'!$E$17)*$E93*$G93*$P93*'Emission Factors'!$E$14)),
IF('Flight Methodologies'!$D$4="C",((($D93-SUM('Flight Methodologies'!$E$29:$E$30))*$E93*$G93*$P93*'Emission Factors'!$E$14)),((($D93-SUM('Flight Methodologies'!$E$39:$E$40))*$E93*$G93*$P93*'Emission Factors'!$E$14)))))
+
IF(SUM($O93:$P93)=0,0,
IF('Flight Methodologies'!$D$4="A",0,
IF('Flight Methodologies'!$D$4="B",0,
IF('Flight Methodologies'!$D$4="C",0,0)
)))
+
IF($N93=0,0,
IF('Flight Methodologies'!$K$4="A",0,0)
),"")</f>
        <v>0</v>
      </c>
      <c r="AA93" s="169">
        <f t="shared" si="2"/>
        <v>0</v>
      </c>
      <c r="AC93" s="109">
        <f t="shared" si="3"/>
        <v>0</v>
      </c>
    </row>
    <row r="94" spans="2:29" ht="31" x14ac:dyDescent="0.35">
      <c r="B94" s="63" t="s">
        <v>82</v>
      </c>
      <c r="C94" s="63" t="str">
        <f>IFERROR(VLOOKUP(B94,'Country and Student Data'!$B$5:$E$300,2,FALSE),"")</f>
        <v>North America</v>
      </c>
      <c r="D94" s="104">
        <f>IFERROR(
VLOOKUP($B94,'Country and Student Data'!$B$5:$D$300,3,FALSE)
+
IF(OR(C94="Home",C94="UK"),0,
IF('Flight Methodologies'!$D$4="A",'Flight Methodologies'!$E$9,
IF('Flight Methodologies'!$D$4="B",'Flight Methodologies'!$E$17,
IF('Flight Methodologies'!$D$4="C",'Flight Methodologies'!$E$29+'Flight Methodologies'!$E$30,'Flight Methodologies'!$E$39+'Flight Methodologies'!$E$40)))), "")</f>
        <v>7669.7699999999995</v>
      </c>
      <c r="E94" s="101">
        <f>IFERROR(VLOOKUP(B94,'Country and Student Data'!B:E,4,FALSE),"")</f>
        <v>0</v>
      </c>
      <c r="G94" s="85">
        <v>2</v>
      </c>
      <c r="H94" s="66"/>
      <c r="I94" s="86"/>
      <c r="J94" s="86"/>
      <c r="K94" s="86"/>
      <c r="L94" s="86"/>
      <c r="M94" s="86"/>
      <c r="N94" s="86"/>
      <c r="O94" s="86"/>
      <c r="P94" s="86">
        <v>1</v>
      </c>
      <c r="R94" s="104">
        <f>IFERROR(
((I94*$D94*$E94*$G94*'Emission Factors'!$E$6))
+
IF(SUM($O94:$P94)=0,0,
IF('Flight Methodologies'!$D$4="A",(0.5*'Flight Methodologies'!$E$9*$E94*SUM($O94:$P94)*$G94*'Emission Factors'!$E$6),
IF('Flight Methodologies'!$D$4="B",(('Flight Methodologies'!$E$18*'Flight Methodologies'!$E$17*$E94*SUM($O94:$P94)*$G94*'Emission Factors'!$E$6)),
IF('Flight Methodologies'!$D$4="C",(0.5*'Flight Methodologies'!$E$30*$E94*SUM($O94:$P94)*$G94*'Emission Factors'!$E$6),(('Flight Methodologies'!$E$41*'Flight Methodologies'!$E$40*$E94*SUM($O94:$P94)*$G94*'Emission Factors'!$E$6)))
)))
+
IF($N94=0,0,
IF('Flight Methodologies'!$K$4="A",(0.5*'Flight Methodologies'!$K$9*$E94*$N94*$G94*'Emission Factors'!$E$6),(('Flight Methodologies'!$K$18*'Flight Methodologies'!$K$17*$E94*N94*$G94*'Emission Factors'!$E$6)))
),"")</f>
        <v>0</v>
      </c>
      <c r="S94" s="104">
        <f>IFERROR(((J94*$D94*$E94*$G94*'Emission Factors'!$E$7))
+
IF(SUM($O94:$P94)=0,0,
IF('Flight Methodologies'!$D$4="A",(0.5*'Flight Methodologies'!$E$9*$E94*SUM($O94:$P94)*$G94*'Emission Factors'!$E$7),
IF('Flight Methodologies'!$D$4="B",(('Flight Methodologies'!$E$19*'Flight Methodologies'!$E$17*$E94*SUM($O94:$P94)*$G94*'Emission Factors'!$E$7)),
IF('Flight Methodologies'!$D$4="C",(0.5*'Flight Methodologies'!$E$30*$E94*SUM($O94:$P94)*$G94*'Emission Factors'!$E$7),(('Flight Methodologies'!$E$42*'Flight Methodologies'!$E$40*$E94*SUM($O94:$P94)*$G94*'Emission Factors'!$E$7)))
)))
+
IF($N94=0,0,
IF('Flight Methodologies'!$K$4="A",(0.5*'Flight Methodologies'!$K$9*$E94*$N94*$G94*'Emission Factors'!$E$7),(('Flight Methodologies'!$K$19*'Flight Methodologies'!$K$17*$E94*N94*$G94*'Emission Factors'!$E$7)))
),"")</f>
        <v>0</v>
      </c>
      <c r="T94" s="104">
        <f>IFERROR(((K94*$D94*$E94*$G94*'Emission Factors'!$E$8))
+
IF(SUM($O94:$P94)=0,0,
IF('Flight Methodologies'!$D$4="A",0,
IF('Flight Methodologies'!$D$4="B",(('Flight Methodologies'!$E$20*'Flight Methodologies'!$E$17*$E94*SUM($O94:$P94)*$G94*'Emission Factors'!$E$8)),
IF('Flight Methodologies'!$D$4="C",0,(('Flight Methodologies'!$E$43*'Flight Methodologies'!$E$40*$E94*SUM($O94:$P94)*$G94*'Emission Factors'!$E$8)))
)))
+
IF($N94=0,0,
IF('Flight Methodologies'!$K$4="A",0,(('Flight Methodologies'!$K$20*'Flight Methodologies'!$K$17*$E94*N94*$G94*'Emission Factors'!$E$8)))
),"")</f>
        <v>0</v>
      </c>
      <c r="U94" s="104">
        <f>IFERROR(((L94*$D94*$E94*$G94*'Emission Factors'!$E$9))
+
IF(SUM($O94:$P94)=0,0,
IF('Flight Methodologies'!$D$4="A",0,
IF('Flight Methodologies'!$D$4="B",(('Flight Methodologies'!$E$21*'Flight Methodologies'!$E$17*$E94*SUM($O94:$P94)*$G94*'Emission Factors'!$E$9)),
IF('Flight Methodologies'!$D$4="C",0,(('Flight Methodologies'!$E$44*'Flight Methodologies'!$E$40*$E94*SUM($O94:$P94)*$G94*'Emission Factors'!$E$9)))
)))
+
IF($N94=0,0,
IF('Flight Methodologies'!$K$4="A",0,(('Flight Methodologies'!$K$21*'Flight Methodologies'!$K$17*$E94*N94*$G94*'Emission Factors'!$E$9)))
),"")</f>
        <v>0</v>
      </c>
      <c r="V94" s="104">
        <f>IF(SUM(I94:P94)=0,"",
IF(SUM($O94:$P94)=0,0,
IF('Flight Methodologies'!$D$4="A",0,
IF('Flight Methodologies'!$D$4="B",(('Flight Methodologies'!$E$22*'Flight Methodologies'!$E$17*$E94*SUM($O94:$P94)*$G94*'Emission Factors'!$E$10)),
IF('Flight Methodologies'!$D$4="C",0,(('Flight Methodologies'!$E$45*'Flight Methodologies'!$E$40*$E94*SUM($O94:$P94)*$G94*'Emission Factors'!$E$10)))
)))
+
IF($N94=0,0,
IF('Flight Methodologies'!$K$4="A",0,(('Flight Methodologies'!$K$22*'Flight Methodologies'!$K$17*$E94*N94*$G94*'Emission Factors'!$E$10)))
))</f>
        <v>0</v>
      </c>
      <c r="W94" s="104">
        <f>IFERROR(((M94*$D94*$E94*$G94*'Emission Factors'!$E$11))
+
IF(SUM($O94:$P94)=0,0,
IF('Flight Methodologies'!$D$4="A",0,
IF('Flight Methodologies'!$D$4="B",0,
IF('Flight Methodologies'!$D$4="C",0,0)
)))
+
IF($N94=0,0,
IF('Flight Methodologies'!$K$4="A",0,0)
),"")</f>
        <v>0</v>
      </c>
      <c r="X94" s="104">
        <f>IFERROR(IF('Flight Methodologies'!$K$4="A",((($D94-'Flight Methodologies'!$K$9)*$E94*$G94*$N94*'Emission Factors'!$E$12)),((($D94-'Flight Methodologies'!$K$17)*$E94*$G94*$N94*'Emission Factors'!$E$12))
)
+
IF(SUM($O94:$P94)=0,0,
IF('Flight Methodologies'!$D$4="A",0,
IF('Flight Methodologies'!$D$4="B",0,
IF('Flight Methodologies'!$D$4="C",('Flight Methodologies'!$E$29*$E94*SUM($O94:$P94)*$G94*'Emission Factors'!$E$12),('Flight Methodologies'!$E$39*$E94*SUM($O94:$P94)*$G94*'Emission Factors'!$E$12))
))),"")</f>
        <v>0</v>
      </c>
      <c r="Y94" s="104">
        <f>IFERROR(IF('Flight Methodologies'!$D$4="A",((($D94-'Flight Methodologies'!$E$9)*$E94*$G94*$O94*'Emission Factors'!$E$13)),
IF('Flight Methodologies'!$D$4="B",((($D94-'Flight Methodologies'!$E$17)*$E94*$G94*$O94*'Emission Factors'!$E$13)),
IF('Flight Methodologies'!$D$4="C",((($D94-SUM('Flight Methodologies'!$E$29:$E$30))*$E94*$G94*$O94*'Emission Factors'!$E$13)),((($D94-SUM('Flight Methodologies'!$E$39:$E$40))*$E94*$G94*$O94*'Emission Factors'!$E$13)))))
+
IF(SUM($O94:$P94)=0,0,
IF('Flight Methodologies'!$D$4="A",0,
IF('Flight Methodologies'!$D$4="B",0,
IF('Flight Methodologies'!$D$4="C",0,0)
)))
+
IF($N94=0,0,
IF('Flight Methodologies'!$K$4="A",0,0)
),"")</f>
        <v>0</v>
      </c>
      <c r="Z94" s="104">
        <f>IFERROR(IF('Flight Methodologies'!$D$4="A",((($D94-'Flight Methodologies'!$E$9)*$E94*$G94*$P94*'Emission Factors'!$E$14)),
IF('Flight Methodologies'!$D$4="B",((($D94-'Flight Methodologies'!$E$17)*$E94*$G94*$P94*'Emission Factors'!$E$14)),
IF('Flight Methodologies'!$D$4="C",((($D94-SUM('Flight Methodologies'!$E$29:$E$30))*$E94*$G94*$P94*'Emission Factors'!$E$14)),((($D94-SUM('Flight Methodologies'!$E$39:$E$40))*$E94*$G94*$P94*'Emission Factors'!$E$14)))))
+
IF(SUM($O94:$P94)=0,0,
IF('Flight Methodologies'!$D$4="A",0,
IF('Flight Methodologies'!$D$4="B",0,
IF('Flight Methodologies'!$D$4="C",0,0)
)))
+
IF($N94=0,0,
IF('Flight Methodologies'!$K$4="A",0,0)
),"")</f>
        <v>0</v>
      </c>
      <c r="AA94" s="169">
        <f t="shared" si="2"/>
        <v>0</v>
      </c>
      <c r="AC94" s="109">
        <f t="shared" si="3"/>
        <v>0</v>
      </c>
    </row>
    <row r="95" spans="2:29" ht="31" x14ac:dyDescent="0.35">
      <c r="B95" s="63" t="s">
        <v>430</v>
      </c>
      <c r="C95" s="63" t="str">
        <f>IFERROR(VLOOKUP(B95,'Country and Student Data'!$B$5:$E$300,2,FALSE),"")</f>
        <v>North America</v>
      </c>
      <c r="D95" s="104">
        <f>IFERROR(
VLOOKUP($B95,'Country and Student Data'!$B$5:$D$300,3,FALSE)
+
IF(OR(C95="Home",C95="UK"),0,
IF('Flight Methodologies'!$D$4="A",'Flight Methodologies'!$E$9,
IF('Flight Methodologies'!$D$4="B",'Flight Methodologies'!$E$17,
IF('Flight Methodologies'!$D$4="C",'Flight Methodologies'!$E$29+'Flight Methodologies'!$E$30,'Flight Methodologies'!$E$39+'Flight Methodologies'!$E$40)))), "")</f>
        <v>12690.66</v>
      </c>
      <c r="E95" s="101">
        <f>IFERROR(VLOOKUP(B95,'Country and Student Data'!B:E,4,FALSE),"")</f>
        <v>0</v>
      </c>
      <c r="G95" s="85">
        <v>2</v>
      </c>
      <c r="H95" s="66"/>
      <c r="I95" s="86"/>
      <c r="J95" s="86"/>
      <c r="K95" s="86"/>
      <c r="L95" s="86"/>
      <c r="M95" s="86"/>
      <c r="N95" s="86"/>
      <c r="O95" s="86"/>
      <c r="P95" s="86">
        <v>1</v>
      </c>
      <c r="R95" s="104">
        <f>IFERROR(
((I95*$D95*$E95*$G95*'Emission Factors'!$E$6))
+
IF(SUM($O95:$P95)=0,0,
IF('Flight Methodologies'!$D$4="A",(0.5*'Flight Methodologies'!$E$9*$E95*SUM($O95:$P95)*$G95*'Emission Factors'!$E$6),
IF('Flight Methodologies'!$D$4="B",(('Flight Methodologies'!$E$18*'Flight Methodologies'!$E$17*$E95*SUM($O95:$P95)*$G95*'Emission Factors'!$E$6)),
IF('Flight Methodologies'!$D$4="C",(0.5*'Flight Methodologies'!$E$30*$E95*SUM($O95:$P95)*$G95*'Emission Factors'!$E$6),(('Flight Methodologies'!$E$41*'Flight Methodologies'!$E$40*$E95*SUM($O95:$P95)*$G95*'Emission Factors'!$E$6)))
)))
+
IF($N95=0,0,
IF('Flight Methodologies'!$K$4="A",(0.5*'Flight Methodologies'!$K$9*$E95*$N95*$G95*'Emission Factors'!$E$6),(('Flight Methodologies'!$K$18*'Flight Methodologies'!$K$17*$E95*N95*$G95*'Emission Factors'!$E$6)))
),"")</f>
        <v>0</v>
      </c>
      <c r="S95" s="104">
        <f>IFERROR(((J95*$D95*$E95*$G95*'Emission Factors'!$E$7))
+
IF(SUM($O95:$P95)=0,0,
IF('Flight Methodologies'!$D$4="A",(0.5*'Flight Methodologies'!$E$9*$E95*SUM($O95:$P95)*$G95*'Emission Factors'!$E$7),
IF('Flight Methodologies'!$D$4="B",(('Flight Methodologies'!$E$19*'Flight Methodologies'!$E$17*$E95*SUM($O95:$P95)*$G95*'Emission Factors'!$E$7)),
IF('Flight Methodologies'!$D$4="C",(0.5*'Flight Methodologies'!$E$30*$E95*SUM($O95:$P95)*$G95*'Emission Factors'!$E$7),(('Flight Methodologies'!$E$42*'Flight Methodologies'!$E$40*$E95*SUM($O95:$P95)*$G95*'Emission Factors'!$E$7)))
)))
+
IF($N95=0,0,
IF('Flight Methodologies'!$K$4="A",(0.5*'Flight Methodologies'!$K$9*$E95*$N95*$G95*'Emission Factors'!$E$7),(('Flight Methodologies'!$K$19*'Flight Methodologies'!$K$17*$E95*N95*$G95*'Emission Factors'!$E$7)))
),"")</f>
        <v>0</v>
      </c>
      <c r="T95" s="104">
        <f>IFERROR(((K95*$D95*$E95*$G95*'Emission Factors'!$E$8))
+
IF(SUM($O95:$P95)=0,0,
IF('Flight Methodologies'!$D$4="A",0,
IF('Flight Methodologies'!$D$4="B",(('Flight Methodologies'!$E$20*'Flight Methodologies'!$E$17*$E95*SUM($O95:$P95)*$G95*'Emission Factors'!$E$8)),
IF('Flight Methodologies'!$D$4="C",0,(('Flight Methodologies'!$E$43*'Flight Methodologies'!$E$40*$E95*SUM($O95:$P95)*$G95*'Emission Factors'!$E$8)))
)))
+
IF($N95=0,0,
IF('Flight Methodologies'!$K$4="A",0,(('Flight Methodologies'!$K$20*'Flight Methodologies'!$K$17*$E95*N95*$G95*'Emission Factors'!$E$8)))
),"")</f>
        <v>0</v>
      </c>
      <c r="U95" s="104">
        <f>IFERROR(((L95*$D95*$E95*$G95*'Emission Factors'!$E$9))
+
IF(SUM($O95:$P95)=0,0,
IF('Flight Methodologies'!$D$4="A",0,
IF('Flight Methodologies'!$D$4="B",(('Flight Methodologies'!$E$21*'Flight Methodologies'!$E$17*$E95*SUM($O95:$P95)*$G95*'Emission Factors'!$E$9)),
IF('Flight Methodologies'!$D$4="C",0,(('Flight Methodologies'!$E$44*'Flight Methodologies'!$E$40*$E95*SUM($O95:$P95)*$G95*'Emission Factors'!$E$9)))
)))
+
IF($N95=0,0,
IF('Flight Methodologies'!$K$4="A",0,(('Flight Methodologies'!$K$21*'Flight Methodologies'!$K$17*$E95*N95*$G95*'Emission Factors'!$E$9)))
),"")</f>
        <v>0</v>
      </c>
      <c r="V95" s="104">
        <f>IF(SUM(I95:P95)=0,"",
IF(SUM($O95:$P95)=0,0,
IF('Flight Methodologies'!$D$4="A",0,
IF('Flight Methodologies'!$D$4="B",(('Flight Methodologies'!$E$22*'Flight Methodologies'!$E$17*$E95*SUM($O95:$P95)*$G95*'Emission Factors'!$E$10)),
IF('Flight Methodologies'!$D$4="C",0,(('Flight Methodologies'!$E$45*'Flight Methodologies'!$E$40*$E95*SUM($O95:$P95)*$G95*'Emission Factors'!$E$10)))
)))
+
IF($N95=0,0,
IF('Flight Methodologies'!$K$4="A",0,(('Flight Methodologies'!$K$22*'Flight Methodologies'!$K$17*$E95*N95*$G95*'Emission Factors'!$E$10)))
))</f>
        <v>0</v>
      </c>
      <c r="W95" s="104">
        <f>IFERROR(((M95*$D95*$E95*$G95*'Emission Factors'!$E$11))
+
IF(SUM($O95:$P95)=0,0,
IF('Flight Methodologies'!$D$4="A",0,
IF('Flight Methodologies'!$D$4="B",0,
IF('Flight Methodologies'!$D$4="C",0,0)
)))
+
IF($N95=0,0,
IF('Flight Methodologies'!$K$4="A",0,0)
),"")</f>
        <v>0</v>
      </c>
      <c r="X95" s="104">
        <f>IFERROR(IF('Flight Methodologies'!$K$4="A",((($D95-'Flight Methodologies'!$K$9)*$E95*$G95*$N95*'Emission Factors'!$E$12)),((($D95-'Flight Methodologies'!$K$17)*$E95*$G95*$N95*'Emission Factors'!$E$12))
)
+
IF(SUM($O95:$P95)=0,0,
IF('Flight Methodologies'!$D$4="A",0,
IF('Flight Methodologies'!$D$4="B",0,
IF('Flight Methodologies'!$D$4="C",('Flight Methodologies'!$E$29*$E95*SUM($O95:$P95)*$G95*'Emission Factors'!$E$12),('Flight Methodologies'!$E$39*$E95*SUM($O95:$P95)*$G95*'Emission Factors'!$E$12))
))),"")</f>
        <v>0</v>
      </c>
      <c r="Y95" s="104">
        <f>IFERROR(IF('Flight Methodologies'!$D$4="A",((($D95-'Flight Methodologies'!$E$9)*$E95*$G95*$O95*'Emission Factors'!$E$13)),
IF('Flight Methodologies'!$D$4="B",((($D95-'Flight Methodologies'!$E$17)*$E95*$G95*$O95*'Emission Factors'!$E$13)),
IF('Flight Methodologies'!$D$4="C",((($D95-SUM('Flight Methodologies'!$E$29:$E$30))*$E95*$G95*$O95*'Emission Factors'!$E$13)),((($D95-SUM('Flight Methodologies'!$E$39:$E$40))*$E95*$G95*$O95*'Emission Factors'!$E$13)))))
+
IF(SUM($O95:$P95)=0,0,
IF('Flight Methodologies'!$D$4="A",0,
IF('Flight Methodologies'!$D$4="B",0,
IF('Flight Methodologies'!$D$4="C",0,0)
)))
+
IF($N95=0,0,
IF('Flight Methodologies'!$K$4="A",0,0)
),"")</f>
        <v>0</v>
      </c>
      <c r="Z95" s="104">
        <f>IFERROR(IF('Flight Methodologies'!$D$4="A",((($D95-'Flight Methodologies'!$E$9)*$E95*$G95*$P95*'Emission Factors'!$E$14)),
IF('Flight Methodologies'!$D$4="B",((($D95-'Flight Methodologies'!$E$17)*$E95*$G95*$P95*'Emission Factors'!$E$14)),
IF('Flight Methodologies'!$D$4="C",((($D95-SUM('Flight Methodologies'!$E$29:$E$30))*$E95*$G95*$P95*'Emission Factors'!$E$14)),((($D95-SUM('Flight Methodologies'!$E$39:$E$40))*$E95*$G95*$P95*'Emission Factors'!$E$14)))))
+
IF(SUM($O95:$P95)=0,0,
IF('Flight Methodologies'!$D$4="A",0,
IF('Flight Methodologies'!$D$4="B",0,
IF('Flight Methodologies'!$D$4="C",0,0)
)))
+
IF($N95=0,0,
IF('Flight Methodologies'!$K$4="A",0,0)
),"")</f>
        <v>0</v>
      </c>
      <c r="AA95" s="169">
        <f t="shared" si="2"/>
        <v>0</v>
      </c>
      <c r="AC95" s="109">
        <f t="shared" si="3"/>
        <v>0</v>
      </c>
    </row>
    <row r="96" spans="2:29" ht="31" x14ac:dyDescent="0.35">
      <c r="B96" s="63" t="s">
        <v>83</v>
      </c>
      <c r="C96" s="63" t="str">
        <f>IFERROR(VLOOKUP(B96,'Country and Student Data'!$B$5:$E$300,2,FALSE),"")</f>
        <v>North America</v>
      </c>
      <c r="D96" s="104">
        <f>IFERROR(
VLOOKUP($B96,'Country and Student Data'!$B$5:$D$300,3,FALSE)
+
IF(OR(C96="Home",C96="UK"),0,
IF('Flight Methodologies'!$D$4="A",'Flight Methodologies'!$E$9,
IF('Flight Methodologies'!$D$4="B",'Flight Methodologies'!$E$17,
IF('Flight Methodologies'!$D$4="C",'Flight Methodologies'!$E$29+'Flight Methodologies'!$E$30,'Flight Methodologies'!$E$39+'Flight Methodologies'!$E$40)))), "")</f>
        <v>9420.82</v>
      </c>
      <c r="E96" s="101">
        <f>IFERROR(VLOOKUP(B96,'Country and Student Data'!B:E,4,FALSE),"")</f>
        <v>0</v>
      </c>
      <c r="G96" s="85">
        <v>2</v>
      </c>
      <c r="H96" s="66"/>
      <c r="I96" s="86"/>
      <c r="J96" s="86"/>
      <c r="K96" s="86"/>
      <c r="L96" s="86"/>
      <c r="M96" s="86"/>
      <c r="N96" s="86"/>
      <c r="O96" s="86"/>
      <c r="P96" s="86">
        <v>1</v>
      </c>
      <c r="R96" s="104">
        <f>IFERROR(
((I96*$D96*$E96*$G96*'Emission Factors'!$E$6))
+
IF(SUM($O96:$P96)=0,0,
IF('Flight Methodologies'!$D$4="A",(0.5*'Flight Methodologies'!$E$9*$E96*SUM($O96:$P96)*$G96*'Emission Factors'!$E$6),
IF('Flight Methodologies'!$D$4="B",(('Flight Methodologies'!$E$18*'Flight Methodologies'!$E$17*$E96*SUM($O96:$P96)*$G96*'Emission Factors'!$E$6)),
IF('Flight Methodologies'!$D$4="C",(0.5*'Flight Methodologies'!$E$30*$E96*SUM($O96:$P96)*$G96*'Emission Factors'!$E$6),(('Flight Methodologies'!$E$41*'Flight Methodologies'!$E$40*$E96*SUM($O96:$P96)*$G96*'Emission Factors'!$E$6)))
)))
+
IF($N96=0,0,
IF('Flight Methodologies'!$K$4="A",(0.5*'Flight Methodologies'!$K$9*$E96*$N96*$G96*'Emission Factors'!$E$6),(('Flight Methodologies'!$K$18*'Flight Methodologies'!$K$17*$E96*N96*$G96*'Emission Factors'!$E$6)))
),"")</f>
        <v>0</v>
      </c>
      <c r="S96" s="104">
        <f>IFERROR(((J96*$D96*$E96*$G96*'Emission Factors'!$E$7))
+
IF(SUM($O96:$P96)=0,0,
IF('Flight Methodologies'!$D$4="A",(0.5*'Flight Methodologies'!$E$9*$E96*SUM($O96:$P96)*$G96*'Emission Factors'!$E$7),
IF('Flight Methodologies'!$D$4="B",(('Flight Methodologies'!$E$19*'Flight Methodologies'!$E$17*$E96*SUM($O96:$P96)*$G96*'Emission Factors'!$E$7)),
IF('Flight Methodologies'!$D$4="C",(0.5*'Flight Methodologies'!$E$30*$E96*SUM($O96:$P96)*$G96*'Emission Factors'!$E$7),(('Flight Methodologies'!$E$42*'Flight Methodologies'!$E$40*$E96*SUM($O96:$P96)*$G96*'Emission Factors'!$E$7)))
)))
+
IF($N96=0,0,
IF('Flight Methodologies'!$K$4="A",(0.5*'Flight Methodologies'!$K$9*$E96*$N96*$G96*'Emission Factors'!$E$7),(('Flight Methodologies'!$K$19*'Flight Methodologies'!$K$17*$E96*N96*$G96*'Emission Factors'!$E$7)))
),"")</f>
        <v>0</v>
      </c>
      <c r="T96" s="104">
        <f>IFERROR(((K96*$D96*$E96*$G96*'Emission Factors'!$E$8))
+
IF(SUM($O96:$P96)=0,0,
IF('Flight Methodologies'!$D$4="A",0,
IF('Flight Methodologies'!$D$4="B",(('Flight Methodologies'!$E$20*'Flight Methodologies'!$E$17*$E96*SUM($O96:$P96)*$G96*'Emission Factors'!$E$8)),
IF('Flight Methodologies'!$D$4="C",0,(('Flight Methodologies'!$E$43*'Flight Methodologies'!$E$40*$E96*SUM($O96:$P96)*$G96*'Emission Factors'!$E$8)))
)))
+
IF($N96=0,0,
IF('Flight Methodologies'!$K$4="A",0,(('Flight Methodologies'!$K$20*'Flight Methodologies'!$K$17*$E96*N96*$G96*'Emission Factors'!$E$8)))
),"")</f>
        <v>0</v>
      </c>
      <c r="U96" s="104">
        <f>IFERROR(((L96*$D96*$E96*$G96*'Emission Factors'!$E$9))
+
IF(SUM($O96:$P96)=0,0,
IF('Flight Methodologies'!$D$4="A",0,
IF('Flight Methodologies'!$D$4="B",(('Flight Methodologies'!$E$21*'Flight Methodologies'!$E$17*$E96*SUM($O96:$P96)*$G96*'Emission Factors'!$E$9)),
IF('Flight Methodologies'!$D$4="C",0,(('Flight Methodologies'!$E$44*'Flight Methodologies'!$E$40*$E96*SUM($O96:$P96)*$G96*'Emission Factors'!$E$9)))
)))
+
IF($N96=0,0,
IF('Flight Methodologies'!$K$4="A",0,(('Flight Methodologies'!$K$21*'Flight Methodologies'!$K$17*$E96*N96*$G96*'Emission Factors'!$E$9)))
),"")</f>
        <v>0</v>
      </c>
      <c r="V96" s="104">
        <f>IF(SUM(I96:P96)=0,"",
IF(SUM($O96:$P96)=0,0,
IF('Flight Methodologies'!$D$4="A",0,
IF('Flight Methodologies'!$D$4="B",(('Flight Methodologies'!$E$22*'Flight Methodologies'!$E$17*$E96*SUM($O96:$P96)*$G96*'Emission Factors'!$E$10)),
IF('Flight Methodologies'!$D$4="C",0,(('Flight Methodologies'!$E$45*'Flight Methodologies'!$E$40*$E96*SUM($O96:$P96)*$G96*'Emission Factors'!$E$10)))
)))
+
IF($N96=0,0,
IF('Flight Methodologies'!$K$4="A",0,(('Flight Methodologies'!$K$22*'Flight Methodologies'!$K$17*$E96*N96*$G96*'Emission Factors'!$E$10)))
))</f>
        <v>0</v>
      </c>
      <c r="W96" s="104">
        <f>IFERROR(((M96*$D96*$E96*$G96*'Emission Factors'!$E$11))
+
IF(SUM($O96:$P96)=0,0,
IF('Flight Methodologies'!$D$4="A",0,
IF('Flight Methodologies'!$D$4="B",0,
IF('Flight Methodologies'!$D$4="C",0,0)
)))
+
IF($N96=0,0,
IF('Flight Methodologies'!$K$4="A",0,0)
),"")</f>
        <v>0</v>
      </c>
      <c r="X96" s="104">
        <f>IFERROR(IF('Flight Methodologies'!$K$4="A",((($D96-'Flight Methodologies'!$K$9)*$E96*$G96*$N96*'Emission Factors'!$E$12)),((($D96-'Flight Methodologies'!$K$17)*$E96*$G96*$N96*'Emission Factors'!$E$12))
)
+
IF(SUM($O96:$P96)=0,0,
IF('Flight Methodologies'!$D$4="A",0,
IF('Flight Methodologies'!$D$4="B",0,
IF('Flight Methodologies'!$D$4="C",('Flight Methodologies'!$E$29*$E96*SUM($O96:$P96)*$G96*'Emission Factors'!$E$12),('Flight Methodologies'!$E$39*$E96*SUM($O96:$P96)*$G96*'Emission Factors'!$E$12))
))),"")</f>
        <v>0</v>
      </c>
      <c r="Y96" s="104">
        <f>IFERROR(IF('Flight Methodologies'!$D$4="A",((($D96-'Flight Methodologies'!$E$9)*$E96*$G96*$O96*'Emission Factors'!$E$13)),
IF('Flight Methodologies'!$D$4="B",((($D96-'Flight Methodologies'!$E$17)*$E96*$G96*$O96*'Emission Factors'!$E$13)),
IF('Flight Methodologies'!$D$4="C",((($D96-SUM('Flight Methodologies'!$E$29:$E$30))*$E96*$G96*$O96*'Emission Factors'!$E$13)),((($D96-SUM('Flight Methodologies'!$E$39:$E$40))*$E96*$G96*$O96*'Emission Factors'!$E$13)))))
+
IF(SUM($O96:$P96)=0,0,
IF('Flight Methodologies'!$D$4="A",0,
IF('Flight Methodologies'!$D$4="B",0,
IF('Flight Methodologies'!$D$4="C",0,0)
)))
+
IF($N96=0,0,
IF('Flight Methodologies'!$K$4="A",0,0)
),"")</f>
        <v>0</v>
      </c>
      <c r="Z96" s="104">
        <f>IFERROR(IF('Flight Methodologies'!$D$4="A",((($D96-'Flight Methodologies'!$E$9)*$E96*$G96*$P96*'Emission Factors'!$E$14)),
IF('Flight Methodologies'!$D$4="B",((($D96-'Flight Methodologies'!$E$17)*$E96*$G96*$P96*'Emission Factors'!$E$14)),
IF('Flight Methodologies'!$D$4="C",((($D96-SUM('Flight Methodologies'!$E$29:$E$30))*$E96*$G96*$P96*'Emission Factors'!$E$14)),((($D96-SUM('Flight Methodologies'!$E$39:$E$40))*$E96*$G96*$P96*'Emission Factors'!$E$14)))))
+
IF(SUM($O96:$P96)=0,0,
IF('Flight Methodologies'!$D$4="A",0,
IF('Flight Methodologies'!$D$4="B",0,
IF('Flight Methodologies'!$D$4="C",0,0)
)))
+
IF($N96=0,0,
IF('Flight Methodologies'!$K$4="A",0,0)
),"")</f>
        <v>0</v>
      </c>
      <c r="AA96" s="169">
        <f t="shared" si="2"/>
        <v>0</v>
      </c>
      <c r="AC96" s="109">
        <f t="shared" si="3"/>
        <v>0</v>
      </c>
    </row>
    <row r="97" spans="2:29" x14ac:dyDescent="0.35">
      <c r="B97" s="63" t="s">
        <v>84</v>
      </c>
      <c r="C97" s="63" t="str">
        <f>IFERROR(VLOOKUP(B97,'Country and Student Data'!$B$5:$E$300,2,FALSE),"")</f>
        <v>UK</v>
      </c>
      <c r="D97" s="104">
        <f>IFERROR(
VLOOKUP($B97,'Country and Student Data'!$B$5:$D$300,3,FALSE)
+
IF(OR(C97="Home",C97="UK"),0,
IF('Flight Methodologies'!$D$4="A",'Flight Methodologies'!$E$9,
IF('Flight Methodologies'!$D$4="B",'Flight Methodologies'!$E$17,
IF('Flight Methodologies'!$D$4="C",'Flight Methodologies'!$E$29+'Flight Methodologies'!$E$30,'Flight Methodologies'!$E$39+'Flight Methodologies'!$E$40)))), "")</f>
        <v>862.76</v>
      </c>
      <c r="E97" s="101">
        <f>IFERROR(VLOOKUP(B97,'Country and Student Data'!B:E,4,FALSE),"")</f>
        <v>1</v>
      </c>
      <c r="G97" s="85">
        <v>2</v>
      </c>
      <c r="H97" s="66"/>
      <c r="I97" s="86">
        <v>0.25</v>
      </c>
      <c r="J97" s="86">
        <v>0.25</v>
      </c>
      <c r="K97" s="86"/>
      <c r="L97" s="86"/>
      <c r="M97" s="86"/>
      <c r="N97" s="86">
        <v>0.5</v>
      </c>
      <c r="O97" s="86"/>
      <c r="P97" s="86"/>
      <c r="R97" s="104">
        <f>IFERROR(
((I97*$D97*$E97*$G97*'Emission Factors'!$E$6))
+
IF(SUM($O97:$P97)=0,0,
IF('Flight Methodologies'!$D$4="A",(0.5*'Flight Methodologies'!$E$9*$E97*SUM($O97:$P97)*$G97*'Emission Factors'!$E$6),
IF('Flight Methodologies'!$D$4="B",(('Flight Methodologies'!$E$18*'Flight Methodologies'!$E$17*$E97*SUM($O97:$P97)*$G97*'Emission Factors'!$E$6)),
IF('Flight Methodologies'!$D$4="C",(0.5*'Flight Methodologies'!$E$30*$E97*SUM($O97:$P97)*$G97*'Emission Factors'!$E$6),(('Flight Methodologies'!$E$41*'Flight Methodologies'!$E$40*$E97*SUM($O97:$P97)*$G97*'Emission Factors'!$E$6)))
)))
+
IF($N97=0,0,
IF('Flight Methodologies'!$K$4="A",(0.5*'Flight Methodologies'!$K$9*$E97*$N97*$G97*'Emission Factors'!$E$6),(('Flight Methodologies'!$K$18*'Flight Methodologies'!$K$17*$E97*N97*$G97*'Emission Factors'!$E$6)))
),"")</f>
        <v>72.335091200000008</v>
      </c>
      <c r="S97" s="104">
        <f>IFERROR(((J97*$D97*$E97*$G97*'Emission Factors'!$E$7))
+
IF(SUM($O97:$P97)=0,0,
IF('Flight Methodologies'!$D$4="A",(0.5*'Flight Methodologies'!$E$9*$E97*SUM($O97:$P97)*$G97*'Emission Factors'!$E$7),
IF('Flight Methodologies'!$D$4="B",(('Flight Methodologies'!$E$19*'Flight Methodologies'!$E$17*$E97*SUM($O97:$P97)*$G97*'Emission Factors'!$E$7)),
IF('Flight Methodologies'!$D$4="C",(0.5*'Flight Methodologies'!$E$30*$E97*SUM($O97:$P97)*$G97*'Emission Factors'!$E$7),(('Flight Methodologies'!$E$42*'Flight Methodologies'!$E$40*$E97*SUM($O97:$P97)*$G97*'Emission Factors'!$E$7)))
)))
+
IF($N97=0,0,
IF('Flight Methodologies'!$K$4="A",(0.5*'Flight Methodologies'!$K$9*$E97*$N97*$G97*'Emission Factors'!$E$7),(('Flight Methodologies'!$K$19*'Flight Methodologies'!$K$17*$E97*N97*$G97*'Emission Factors'!$E$7)))
),"")</f>
        <v>15.29802894</v>
      </c>
      <c r="T97" s="104">
        <f>IFERROR(((K97*$D97*$E97*$G97*'Emission Factors'!$E$8))
+
IF(SUM($O97:$P97)=0,0,
IF('Flight Methodologies'!$D$4="A",0,
IF('Flight Methodologies'!$D$4="B",(('Flight Methodologies'!$E$20*'Flight Methodologies'!$E$17*$E97*SUM($O97:$P97)*$G97*'Emission Factors'!$E$8)),
IF('Flight Methodologies'!$D$4="C",0,(('Flight Methodologies'!$E$43*'Flight Methodologies'!$E$40*$E97*SUM($O97:$P97)*$G97*'Emission Factors'!$E$8)))
)))
+
IF($N97=0,0,
IF('Flight Methodologies'!$K$4="A",0,(('Flight Methodologies'!$K$20*'Flight Methodologies'!$K$17*$E97*N97*$G97*'Emission Factors'!$E$8)))
),"")</f>
        <v>0</v>
      </c>
      <c r="U97" s="104">
        <f>IFERROR(((L97*$D97*$E97*$G97*'Emission Factors'!$E$9))
+
IF(SUM($O97:$P97)=0,0,
IF('Flight Methodologies'!$D$4="A",0,
IF('Flight Methodologies'!$D$4="B",(('Flight Methodologies'!$E$21*'Flight Methodologies'!$E$17*$E97*SUM($O97:$P97)*$G97*'Emission Factors'!$E$9)),
IF('Flight Methodologies'!$D$4="C",0,(('Flight Methodologies'!$E$44*'Flight Methodologies'!$E$40*$E97*SUM($O97:$P97)*$G97*'Emission Factors'!$E$9)))
)))
+
IF($N97=0,0,
IF('Flight Methodologies'!$K$4="A",0,(('Flight Methodologies'!$K$21*'Flight Methodologies'!$K$17*$E97*N97*$G97*'Emission Factors'!$E$9)))
),"")</f>
        <v>0.27580606550335574</v>
      </c>
      <c r="V97" s="104">
        <f>IF(SUM(I97:P97)=0,"",
IF(SUM($O97:$P97)=0,0,
IF('Flight Methodologies'!$D$4="A",0,
IF('Flight Methodologies'!$D$4="B",(('Flight Methodologies'!$E$22*'Flight Methodologies'!$E$17*$E97*SUM($O97:$P97)*$G97*'Emission Factors'!$E$10)),
IF('Flight Methodologies'!$D$4="C",0,(('Flight Methodologies'!$E$45*'Flight Methodologies'!$E$40*$E97*SUM($O97:$P97)*$G97*'Emission Factors'!$E$10)))
)))
+
IF($N97=0,0,
IF('Flight Methodologies'!$K$4="A",0,(('Flight Methodologies'!$K$22*'Flight Methodologies'!$K$17*$E97*N97*$G97*'Emission Factors'!$E$10)))
))</f>
        <v>0.40126030003328855</v>
      </c>
      <c r="W97" s="104">
        <f>IFERROR(((M97*$D97*$E97*$G97*'Emission Factors'!$E$11))
+
IF(SUM($O97:$P97)=0,0,
IF('Flight Methodologies'!$D$4="A",0,
IF('Flight Methodologies'!$D$4="B",0,
IF('Flight Methodologies'!$D$4="C",0,0)
)))
+
IF($N97=0,0,
IF('Flight Methodologies'!$K$4="A",0,0)
),"")</f>
        <v>0</v>
      </c>
      <c r="X97" s="104">
        <f>IFERROR(IF('Flight Methodologies'!$K$4="A",((($D97-'Flight Methodologies'!$K$9)*$E97*$G97*$N97*'Emission Factors'!$E$12)),((($D97-'Flight Methodologies'!$K$17)*$E97*$G97*$N97*'Emission Factors'!$E$12))
)
+
IF(SUM($O97:$P97)=0,0,
IF('Flight Methodologies'!$D$4="A",0,
IF('Flight Methodologies'!$D$4="B",0,
IF('Flight Methodologies'!$D$4="C",('Flight Methodologies'!$E$29*$E97*SUM($O97:$P97)*$G97*'Emission Factors'!$E$12),('Flight Methodologies'!$E$39*$E97*SUM($O97:$P97)*$G97*'Emission Factors'!$E$12))
))),"")</f>
        <v>232.96322279999998</v>
      </c>
      <c r="Y97" s="104">
        <f>IFERROR(IF('Flight Methodologies'!$D$4="A",((($D97-'Flight Methodologies'!$E$9)*$E97*$G97*$O97*'Emission Factors'!$E$13)),
IF('Flight Methodologies'!$D$4="B",((($D97-'Flight Methodologies'!$E$17)*$E97*$G97*$O97*'Emission Factors'!$E$13)),
IF('Flight Methodologies'!$D$4="C",((($D97-SUM('Flight Methodologies'!$E$29:$E$30))*$E97*$G97*$O97*'Emission Factors'!$E$13)),((($D97-SUM('Flight Methodologies'!$E$39:$E$40))*$E97*$G97*$O97*'Emission Factors'!$E$13)))))
+
IF(SUM($O97:$P97)=0,0,
IF('Flight Methodologies'!$D$4="A",0,
IF('Flight Methodologies'!$D$4="B",0,
IF('Flight Methodologies'!$D$4="C",0,0)
)))
+
IF($N97=0,0,
IF('Flight Methodologies'!$K$4="A",0,0)
),"")</f>
        <v>0</v>
      </c>
      <c r="Z97" s="104">
        <f>IFERROR(IF('Flight Methodologies'!$D$4="A",((($D97-'Flight Methodologies'!$E$9)*$E97*$G97*$P97*'Emission Factors'!$E$14)),
IF('Flight Methodologies'!$D$4="B",((($D97-'Flight Methodologies'!$E$17)*$E97*$G97*$P97*'Emission Factors'!$E$14)),
IF('Flight Methodologies'!$D$4="C",((($D97-SUM('Flight Methodologies'!$E$29:$E$30))*$E97*$G97*$P97*'Emission Factors'!$E$14)),((($D97-SUM('Flight Methodologies'!$E$39:$E$40))*$E97*$G97*$P97*'Emission Factors'!$E$14)))))
+
IF(SUM($O97:$P97)=0,0,
IF('Flight Methodologies'!$D$4="A",0,
IF('Flight Methodologies'!$D$4="B",0,
IF('Flight Methodologies'!$D$4="C",0,0)
)))
+
IF($N97=0,0,
IF('Flight Methodologies'!$K$4="A",0,0)
),"")</f>
        <v>0</v>
      </c>
      <c r="AA97" s="169">
        <f t="shared" si="2"/>
        <v>321.27340930553663</v>
      </c>
      <c r="AC97" s="109">
        <f t="shared" si="3"/>
        <v>0.32127340930553661</v>
      </c>
    </row>
    <row r="98" spans="2:29" x14ac:dyDescent="0.35">
      <c r="B98" s="63" t="s">
        <v>85</v>
      </c>
      <c r="C98" s="63" t="str">
        <f>IFERROR(VLOOKUP(B98,'Country and Student Data'!$B$5:$E$300,2,FALSE),"")</f>
        <v>Africa</v>
      </c>
      <c r="D98" s="104">
        <f>IFERROR(
VLOOKUP($B98,'Country and Student Data'!$B$5:$D$300,3,FALSE)
+
IF(OR(C98="Home",C98="UK"),0,
IF('Flight Methodologies'!$D$4="A",'Flight Methodologies'!$E$9,
IF('Flight Methodologies'!$D$4="B",'Flight Methodologies'!$E$17,
IF('Flight Methodologies'!$D$4="C",'Flight Methodologies'!$E$29+'Flight Methodologies'!$E$30,'Flight Methodologies'!$E$39+'Flight Methodologies'!$E$40)))), "")</f>
        <v>3657.74</v>
      </c>
      <c r="E98" s="101">
        <f>IFERROR(VLOOKUP(B98,'Country and Student Data'!B:E,4,FALSE),"")</f>
        <v>0</v>
      </c>
      <c r="G98" s="85">
        <v>2</v>
      </c>
      <c r="H98" s="66"/>
      <c r="I98" s="86"/>
      <c r="J98" s="86"/>
      <c r="K98" s="86"/>
      <c r="L98" s="86"/>
      <c r="M98" s="86"/>
      <c r="N98" s="86"/>
      <c r="O98" s="86"/>
      <c r="P98" s="86">
        <v>1</v>
      </c>
      <c r="R98" s="104">
        <f>IFERROR(
((I98*$D98*$E98*$G98*'Emission Factors'!$E$6))
+
IF(SUM($O98:$P98)=0,0,
IF('Flight Methodologies'!$D$4="A",(0.5*'Flight Methodologies'!$E$9*$E98*SUM($O98:$P98)*$G98*'Emission Factors'!$E$6),
IF('Flight Methodologies'!$D$4="B",(('Flight Methodologies'!$E$18*'Flight Methodologies'!$E$17*$E98*SUM($O98:$P98)*$G98*'Emission Factors'!$E$6)),
IF('Flight Methodologies'!$D$4="C",(0.5*'Flight Methodologies'!$E$30*$E98*SUM($O98:$P98)*$G98*'Emission Factors'!$E$6),(('Flight Methodologies'!$E$41*'Flight Methodologies'!$E$40*$E98*SUM($O98:$P98)*$G98*'Emission Factors'!$E$6)))
)))
+
IF($N98=0,0,
IF('Flight Methodologies'!$K$4="A",(0.5*'Flight Methodologies'!$K$9*$E98*$N98*$G98*'Emission Factors'!$E$6),(('Flight Methodologies'!$K$18*'Flight Methodologies'!$K$17*$E98*N98*$G98*'Emission Factors'!$E$6)))
),"")</f>
        <v>0</v>
      </c>
      <c r="S98" s="104">
        <f>IFERROR(((J98*$D98*$E98*$G98*'Emission Factors'!$E$7))
+
IF(SUM($O98:$P98)=0,0,
IF('Flight Methodologies'!$D$4="A",(0.5*'Flight Methodologies'!$E$9*$E98*SUM($O98:$P98)*$G98*'Emission Factors'!$E$7),
IF('Flight Methodologies'!$D$4="B",(('Flight Methodologies'!$E$19*'Flight Methodologies'!$E$17*$E98*SUM($O98:$P98)*$G98*'Emission Factors'!$E$7)),
IF('Flight Methodologies'!$D$4="C",(0.5*'Flight Methodologies'!$E$30*$E98*SUM($O98:$P98)*$G98*'Emission Factors'!$E$7),(('Flight Methodologies'!$E$42*'Flight Methodologies'!$E$40*$E98*SUM($O98:$P98)*$G98*'Emission Factors'!$E$7)))
)))
+
IF($N98=0,0,
IF('Flight Methodologies'!$K$4="A",(0.5*'Flight Methodologies'!$K$9*$E98*$N98*$G98*'Emission Factors'!$E$7),(('Flight Methodologies'!$K$19*'Flight Methodologies'!$K$17*$E98*N98*$G98*'Emission Factors'!$E$7)))
),"")</f>
        <v>0</v>
      </c>
      <c r="T98" s="104">
        <f>IFERROR(((K98*$D98*$E98*$G98*'Emission Factors'!$E$8))
+
IF(SUM($O98:$P98)=0,0,
IF('Flight Methodologies'!$D$4="A",0,
IF('Flight Methodologies'!$D$4="B",(('Flight Methodologies'!$E$20*'Flight Methodologies'!$E$17*$E98*SUM($O98:$P98)*$G98*'Emission Factors'!$E$8)),
IF('Flight Methodologies'!$D$4="C",0,(('Flight Methodologies'!$E$43*'Flight Methodologies'!$E$40*$E98*SUM($O98:$P98)*$G98*'Emission Factors'!$E$8)))
)))
+
IF($N98=0,0,
IF('Flight Methodologies'!$K$4="A",0,(('Flight Methodologies'!$K$20*'Flight Methodologies'!$K$17*$E98*N98*$G98*'Emission Factors'!$E$8)))
),"")</f>
        <v>0</v>
      </c>
      <c r="U98" s="104">
        <f>IFERROR(((L98*$D98*$E98*$G98*'Emission Factors'!$E$9))
+
IF(SUM($O98:$P98)=0,0,
IF('Flight Methodologies'!$D$4="A",0,
IF('Flight Methodologies'!$D$4="B",(('Flight Methodologies'!$E$21*'Flight Methodologies'!$E$17*$E98*SUM($O98:$P98)*$G98*'Emission Factors'!$E$9)),
IF('Flight Methodologies'!$D$4="C",0,(('Flight Methodologies'!$E$44*'Flight Methodologies'!$E$40*$E98*SUM($O98:$P98)*$G98*'Emission Factors'!$E$9)))
)))
+
IF($N98=0,0,
IF('Flight Methodologies'!$K$4="A",0,(('Flight Methodologies'!$K$21*'Flight Methodologies'!$K$17*$E98*N98*$G98*'Emission Factors'!$E$9)))
),"")</f>
        <v>0</v>
      </c>
      <c r="V98" s="104">
        <f>IF(SUM(I98:P98)=0,"",
IF(SUM($O98:$P98)=0,0,
IF('Flight Methodologies'!$D$4="A",0,
IF('Flight Methodologies'!$D$4="B",(('Flight Methodologies'!$E$22*'Flight Methodologies'!$E$17*$E98*SUM($O98:$P98)*$G98*'Emission Factors'!$E$10)),
IF('Flight Methodologies'!$D$4="C",0,(('Flight Methodologies'!$E$45*'Flight Methodologies'!$E$40*$E98*SUM($O98:$P98)*$G98*'Emission Factors'!$E$10)))
)))
+
IF($N98=0,0,
IF('Flight Methodologies'!$K$4="A",0,(('Flight Methodologies'!$K$22*'Flight Methodologies'!$K$17*$E98*N98*$G98*'Emission Factors'!$E$10)))
))</f>
        <v>0</v>
      </c>
      <c r="W98" s="104">
        <f>IFERROR(((M98*$D98*$E98*$G98*'Emission Factors'!$E$11))
+
IF(SUM($O98:$P98)=0,0,
IF('Flight Methodologies'!$D$4="A",0,
IF('Flight Methodologies'!$D$4="B",0,
IF('Flight Methodologies'!$D$4="C",0,0)
)))
+
IF($N98=0,0,
IF('Flight Methodologies'!$K$4="A",0,0)
),"")</f>
        <v>0</v>
      </c>
      <c r="X98" s="104">
        <f>IFERROR(IF('Flight Methodologies'!$K$4="A",((($D98-'Flight Methodologies'!$K$9)*$E98*$G98*$N98*'Emission Factors'!$E$12)),((($D98-'Flight Methodologies'!$K$17)*$E98*$G98*$N98*'Emission Factors'!$E$12))
)
+
IF(SUM($O98:$P98)=0,0,
IF('Flight Methodologies'!$D$4="A",0,
IF('Flight Methodologies'!$D$4="B",0,
IF('Flight Methodologies'!$D$4="C",('Flight Methodologies'!$E$29*$E98*SUM($O98:$P98)*$G98*'Emission Factors'!$E$12),('Flight Methodologies'!$E$39*$E98*SUM($O98:$P98)*$G98*'Emission Factors'!$E$12))
))),"")</f>
        <v>0</v>
      </c>
      <c r="Y98" s="104">
        <f>IFERROR(IF('Flight Methodologies'!$D$4="A",((($D98-'Flight Methodologies'!$E$9)*$E98*$G98*$O98*'Emission Factors'!$E$13)),
IF('Flight Methodologies'!$D$4="B",((($D98-'Flight Methodologies'!$E$17)*$E98*$G98*$O98*'Emission Factors'!$E$13)),
IF('Flight Methodologies'!$D$4="C",((($D98-SUM('Flight Methodologies'!$E$29:$E$30))*$E98*$G98*$O98*'Emission Factors'!$E$13)),((($D98-SUM('Flight Methodologies'!$E$39:$E$40))*$E98*$G98*$O98*'Emission Factors'!$E$13)))))
+
IF(SUM($O98:$P98)=0,0,
IF('Flight Methodologies'!$D$4="A",0,
IF('Flight Methodologies'!$D$4="B",0,
IF('Flight Methodologies'!$D$4="C",0,0)
)))
+
IF($N98=0,0,
IF('Flight Methodologies'!$K$4="A",0,0)
),"")</f>
        <v>0</v>
      </c>
      <c r="Z98" s="104">
        <f>IFERROR(IF('Flight Methodologies'!$D$4="A",((($D98-'Flight Methodologies'!$E$9)*$E98*$G98*$P98*'Emission Factors'!$E$14)),
IF('Flight Methodologies'!$D$4="B",((($D98-'Flight Methodologies'!$E$17)*$E98*$G98*$P98*'Emission Factors'!$E$14)),
IF('Flight Methodologies'!$D$4="C",((($D98-SUM('Flight Methodologies'!$E$29:$E$30))*$E98*$G98*$P98*'Emission Factors'!$E$14)),((($D98-SUM('Flight Methodologies'!$E$39:$E$40))*$E98*$G98*$P98*'Emission Factors'!$E$14)))))
+
IF(SUM($O98:$P98)=0,0,
IF('Flight Methodologies'!$D$4="A",0,
IF('Flight Methodologies'!$D$4="B",0,
IF('Flight Methodologies'!$D$4="C",0,0)
)))
+
IF($N98=0,0,
IF('Flight Methodologies'!$K$4="A",0,0)
),"")</f>
        <v>0</v>
      </c>
      <c r="AA98" s="169">
        <f t="shared" si="2"/>
        <v>0</v>
      </c>
      <c r="AC98" s="109">
        <f t="shared" si="3"/>
        <v>0</v>
      </c>
    </row>
    <row r="99" spans="2:29" x14ac:dyDescent="0.35">
      <c r="B99" s="63" t="s">
        <v>86</v>
      </c>
      <c r="C99" s="63" t="str">
        <f>IFERROR(VLOOKUP(B99,'Country and Student Data'!$B$5:$E$300,2,FALSE),"")</f>
        <v>Africa</v>
      </c>
      <c r="D99" s="104">
        <f>IFERROR(
VLOOKUP($B99,'Country and Student Data'!$B$5:$D$300,3,FALSE)
+
IF(OR(C99="Home",C99="UK"),0,
IF('Flight Methodologies'!$D$4="A",'Flight Methodologies'!$E$9,
IF('Flight Methodologies'!$D$4="B",'Flight Methodologies'!$E$17,
IF('Flight Methodologies'!$D$4="C",'Flight Methodologies'!$E$29+'Flight Methodologies'!$E$30,'Flight Methodologies'!$E$39+'Flight Methodologies'!$E$40)))), "")</f>
        <v>5281.0700000000006</v>
      </c>
      <c r="E99" s="101">
        <f>IFERROR(VLOOKUP(B99,'Country and Student Data'!B:E,4,FALSE),"")</f>
        <v>0</v>
      </c>
      <c r="G99" s="85">
        <v>2</v>
      </c>
      <c r="H99" s="66"/>
      <c r="I99" s="86"/>
      <c r="J99" s="86"/>
      <c r="K99" s="86"/>
      <c r="L99" s="86"/>
      <c r="M99" s="86"/>
      <c r="N99" s="86"/>
      <c r="O99" s="86"/>
      <c r="P99" s="86">
        <v>1</v>
      </c>
      <c r="R99" s="104">
        <f>IFERROR(
((I99*$D99*$E99*$G99*'Emission Factors'!$E$6))
+
IF(SUM($O99:$P99)=0,0,
IF('Flight Methodologies'!$D$4="A",(0.5*'Flight Methodologies'!$E$9*$E99*SUM($O99:$P99)*$G99*'Emission Factors'!$E$6),
IF('Flight Methodologies'!$D$4="B",(('Flight Methodologies'!$E$18*'Flight Methodologies'!$E$17*$E99*SUM($O99:$P99)*$G99*'Emission Factors'!$E$6)),
IF('Flight Methodologies'!$D$4="C",(0.5*'Flight Methodologies'!$E$30*$E99*SUM($O99:$P99)*$G99*'Emission Factors'!$E$6),(('Flight Methodologies'!$E$41*'Flight Methodologies'!$E$40*$E99*SUM($O99:$P99)*$G99*'Emission Factors'!$E$6)))
)))
+
IF($N99=0,0,
IF('Flight Methodologies'!$K$4="A",(0.5*'Flight Methodologies'!$K$9*$E99*$N99*$G99*'Emission Factors'!$E$6),(('Flight Methodologies'!$K$18*'Flight Methodologies'!$K$17*$E99*N99*$G99*'Emission Factors'!$E$6)))
),"")</f>
        <v>0</v>
      </c>
      <c r="S99" s="104">
        <f>IFERROR(((J99*$D99*$E99*$G99*'Emission Factors'!$E$7))
+
IF(SUM($O99:$P99)=0,0,
IF('Flight Methodologies'!$D$4="A",(0.5*'Flight Methodologies'!$E$9*$E99*SUM($O99:$P99)*$G99*'Emission Factors'!$E$7),
IF('Flight Methodologies'!$D$4="B",(('Flight Methodologies'!$E$19*'Flight Methodologies'!$E$17*$E99*SUM($O99:$P99)*$G99*'Emission Factors'!$E$7)),
IF('Flight Methodologies'!$D$4="C",(0.5*'Flight Methodologies'!$E$30*$E99*SUM($O99:$P99)*$G99*'Emission Factors'!$E$7),(('Flight Methodologies'!$E$42*'Flight Methodologies'!$E$40*$E99*SUM($O99:$P99)*$G99*'Emission Factors'!$E$7)))
)))
+
IF($N99=0,0,
IF('Flight Methodologies'!$K$4="A",(0.5*'Flight Methodologies'!$K$9*$E99*$N99*$G99*'Emission Factors'!$E$7),(('Flight Methodologies'!$K$19*'Flight Methodologies'!$K$17*$E99*N99*$G99*'Emission Factors'!$E$7)))
),"")</f>
        <v>0</v>
      </c>
      <c r="T99" s="104">
        <f>IFERROR(((K99*$D99*$E99*$G99*'Emission Factors'!$E$8))
+
IF(SUM($O99:$P99)=0,0,
IF('Flight Methodologies'!$D$4="A",0,
IF('Flight Methodologies'!$D$4="B",(('Flight Methodologies'!$E$20*'Flight Methodologies'!$E$17*$E99*SUM($O99:$P99)*$G99*'Emission Factors'!$E$8)),
IF('Flight Methodologies'!$D$4="C",0,(('Flight Methodologies'!$E$43*'Flight Methodologies'!$E$40*$E99*SUM($O99:$P99)*$G99*'Emission Factors'!$E$8)))
)))
+
IF($N99=0,0,
IF('Flight Methodologies'!$K$4="A",0,(('Flight Methodologies'!$K$20*'Flight Methodologies'!$K$17*$E99*N99*$G99*'Emission Factors'!$E$8)))
),"")</f>
        <v>0</v>
      </c>
      <c r="U99" s="104">
        <f>IFERROR(((L99*$D99*$E99*$G99*'Emission Factors'!$E$9))
+
IF(SUM($O99:$P99)=0,0,
IF('Flight Methodologies'!$D$4="A",0,
IF('Flight Methodologies'!$D$4="B",(('Flight Methodologies'!$E$21*'Flight Methodologies'!$E$17*$E99*SUM($O99:$P99)*$G99*'Emission Factors'!$E$9)),
IF('Flight Methodologies'!$D$4="C",0,(('Flight Methodologies'!$E$44*'Flight Methodologies'!$E$40*$E99*SUM($O99:$P99)*$G99*'Emission Factors'!$E$9)))
)))
+
IF($N99=0,0,
IF('Flight Methodologies'!$K$4="A",0,(('Flight Methodologies'!$K$21*'Flight Methodologies'!$K$17*$E99*N99*$G99*'Emission Factors'!$E$9)))
),"")</f>
        <v>0</v>
      </c>
      <c r="V99" s="104">
        <f>IF(SUM(I99:P99)=0,"",
IF(SUM($O99:$P99)=0,0,
IF('Flight Methodologies'!$D$4="A",0,
IF('Flight Methodologies'!$D$4="B",(('Flight Methodologies'!$E$22*'Flight Methodologies'!$E$17*$E99*SUM($O99:$P99)*$G99*'Emission Factors'!$E$10)),
IF('Flight Methodologies'!$D$4="C",0,(('Flight Methodologies'!$E$45*'Flight Methodologies'!$E$40*$E99*SUM($O99:$P99)*$G99*'Emission Factors'!$E$10)))
)))
+
IF($N99=0,0,
IF('Flight Methodologies'!$K$4="A",0,(('Flight Methodologies'!$K$22*'Flight Methodologies'!$K$17*$E99*N99*$G99*'Emission Factors'!$E$10)))
))</f>
        <v>0</v>
      </c>
      <c r="W99" s="104">
        <f>IFERROR(((M99*$D99*$E99*$G99*'Emission Factors'!$E$11))
+
IF(SUM($O99:$P99)=0,0,
IF('Flight Methodologies'!$D$4="A",0,
IF('Flight Methodologies'!$D$4="B",0,
IF('Flight Methodologies'!$D$4="C",0,0)
)))
+
IF($N99=0,0,
IF('Flight Methodologies'!$K$4="A",0,0)
),"")</f>
        <v>0</v>
      </c>
      <c r="X99" s="104">
        <f>IFERROR(IF('Flight Methodologies'!$K$4="A",((($D99-'Flight Methodologies'!$K$9)*$E99*$G99*$N99*'Emission Factors'!$E$12)),((($D99-'Flight Methodologies'!$K$17)*$E99*$G99*$N99*'Emission Factors'!$E$12))
)
+
IF(SUM($O99:$P99)=0,0,
IF('Flight Methodologies'!$D$4="A",0,
IF('Flight Methodologies'!$D$4="B",0,
IF('Flight Methodologies'!$D$4="C",('Flight Methodologies'!$E$29*$E99*SUM($O99:$P99)*$G99*'Emission Factors'!$E$12),('Flight Methodologies'!$E$39*$E99*SUM($O99:$P99)*$G99*'Emission Factors'!$E$12))
))),"")</f>
        <v>0</v>
      </c>
      <c r="Y99" s="104">
        <f>IFERROR(IF('Flight Methodologies'!$D$4="A",((($D99-'Flight Methodologies'!$E$9)*$E99*$G99*$O99*'Emission Factors'!$E$13)),
IF('Flight Methodologies'!$D$4="B",((($D99-'Flight Methodologies'!$E$17)*$E99*$G99*$O99*'Emission Factors'!$E$13)),
IF('Flight Methodologies'!$D$4="C",((($D99-SUM('Flight Methodologies'!$E$29:$E$30))*$E99*$G99*$O99*'Emission Factors'!$E$13)),((($D99-SUM('Flight Methodologies'!$E$39:$E$40))*$E99*$G99*$O99*'Emission Factors'!$E$13)))))
+
IF(SUM($O99:$P99)=0,0,
IF('Flight Methodologies'!$D$4="A",0,
IF('Flight Methodologies'!$D$4="B",0,
IF('Flight Methodologies'!$D$4="C",0,0)
)))
+
IF($N99=0,0,
IF('Flight Methodologies'!$K$4="A",0,0)
),"")</f>
        <v>0</v>
      </c>
      <c r="Z99" s="104">
        <f>IFERROR(IF('Flight Methodologies'!$D$4="A",((($D99-'Flight Methodologies'!$E$9)*$E99*$G99*$P99*'Emission Factors'!$E$14)),
IF('Flight Methodologies'!$D$4="B",((($D99-'Flight Methodologies'!$E$17)*$E99*$G99*$P99*'Emission Factors'!$E$14)),
IF('Flight Methodologies'!$D$4="C",((($D99-SUM('Flight Methodologies'!$E$29:$E$30))*$E99*$G99*$P99*'Emission Factors'!$E$14)),((($D99-SUM('Flight Methodologies'!$E$39:$E$40))*$E99*$G99*$P99*'Emission Factors'!$E$14)))))
+
IF(SUM($O99:$P99)=0,0,
IF('Flight Methodologies'!$D$4="A",0,
IF('Flight Methodologies'!$D$4="B",0,
IF('Flight Methodologies'!$D$4="C",0,0)
)))
+
IF($N99=0,0,
IF('Flight Methodologies'!$K$4="A",0,0)
),"")</f>
        <v>0</v>
      </c>
      <c r="AA99" s="169">
        <f t="shared" si="2"/>
        <v>0</v>
      </c>
      <c r="AC99" s="109">
        <f t="shared" si="3"/>
        <v>0</v>
      </c>
    </row>
    <row r="100" spans="2:29" ht="31" x14ac:dyDescent="0.35">
      <c r="B100" s="63" t="s">
        <v>87</v>
      </c>
      <c r="C100" s="63" t="str">
        <f>IFERROR(VLOOKUP(B100,'Country and Student Data'!$B$5:$E$300,2,FALSE),"")</f>
        <v>South America</v>
      </c>
      <c r="D100" s="104">
        <f>IFERROR(
VLOOKUP($B100,'Country and Student Data'!$B$5:$D$300,3,FALSE)
+
IF(OR(C100="Home",C100="UK"),0,
IF('Flight Methodologies'!$D$4="A",'Flight Methodologies'!$E$9,
IF('Flight Methodologies'!$D$4="B",'Flight Methodologies'!$E$17,
IF('Flight Methodologies'!$D$4="C",'Flight Methodologies'!$E$29+'Flight Methodologies'!$E$30,'Flight Methodologies'!$E$39+'Flight Methodologies'!$E$40)))), "")</f>
        <v>7902.16</v>
      </c>
      <c r="E100" s="101">
        <f>IFERROR(VLOOKUP(B100,'Country and Student Data'!B:E,4,FALSE),"")</f>
        <v>5</v>
      </c>
      <c r="G100" s="85">
        <v>2</v>
      </c>
      <c r="H100" s="66"/>
      <c r="I100" s="86"/>
      <c r="J100" s="86"/>
      <c r="K100" s="86"/>
      <c r="L100" s="86"/>
      <c r="M100" s="86"/>
      <c r="N100" s="86"/>
      <c r="O100" s="86"/>
      <c r="P100" s="86">
        <v>1</v>
      </c>
      <c r="R100" s="104">
        <f>IFERROR(
((I100*$D100*$E100*$G100*'Emission Factors'!$E$6))
+
IF(SUM($O100:$P100)=0,0,
IF('Flight Methodologies'!$D$4="A",(0.5*'Flight Methodologies'!$E$9*$E100*SUM($O100:$P100)*$G100*'Emission Factors'!$E$6),
IF('Flight Methodologies'!$D$4="B",(('Flight Methodologies'!$E$18*'Flight Methodologies'!$E$17*$E100*SUM($O100:$P100)*$G100*'Emission Factors'!$E$6)),
IF('Flight Methodologies'!$D$4="C",(0.5*'Flight Methodologies'!$E$30*$E100*SUM($O100:$P100)*$G100*'Emission Factors'!$E$6),(('Flight Methodologies'!$E$41*'Flight Methodologies'!$E$40*$E100*SUM($O100:$P100)*$G100*'Emission Factors'!$E$6)))
)))
+
IF($N100=0,0,
IF('Flight Methodologies'!$K$4="A",(0.5*'Flight Methodologies'!$K$9*$E100*$N100*$G100*'Emission Factors'!$E$6),(('Flight Methodologies'!$K$18*'Flight Methodologies'!$K$17*$E100*N100*$G100*'Emission Factors'!$E$6)))
),"")</f>
        <v>4.4992800000000006</v>
      </c>
      <c r="S100" s="104">
        <f>IFERROR(((J100*$D100*$E100*$G100*'Emission Factors'!$E$7))
+
IF(SUM($O100:$P100)=0,0,
IF('Flight Methodologies'!$D$4="A",(0.5*'Flight Methodologies'!$E$9*$E100*SUM($O100:$P100)*$G100*'Emission Factors'!$E$7),
IF('Flight Methodologies'!$D$4="B",(('Flight Methodologies'!$E$19*'Flight Methodologies'!$E$17*$E100*SUM($O100:$P100)*$G100*'Emission Factors'!$E$7)),
IF('Flight Methodologies'!$D$4="C",(0.5*'Flight Methodologies'!$E$30*$E100*SUM($O100:$P100)*$G100*'Emission Factors'!$E$7),(('Flight Methodologies'!$E$42*'Flight Methodologies'!$E$40*$E100*SUM($O100:$P100)*$G100*'Emission Factors'!$E$7)))
)))
+
IF($N100=0,0,
IF('Flight Methodologies'!$K$4="A",(0.5*'Flight Methodologies'!$K$9*$E100*$N100*$G100*'Emission Factors'!$E$7),(('Flight Methodologies'!$K$19*'Flight Methodologies'!$K$17*$E100*N100*$G100*'Emission Factors'!$E$7)))
),"")</f>
        <v>0</v>
      </c>
      <c r="T100" s="104">
        <f>IFERROR(((K100*$D100*$E100*$G100*'Emission Factors'!$E$8))
+
IF(SUM($O100:$P100)=0,0,
IF('Flight Methodologies'!$D$4="A",0,
IF('Flight Methodologies'!$D$4="B",(('Flight Methodologies'!$E$20*'Flight Methodologies'!$E$17*$E100*SUM($O100:$P100)*$G100*'Emission Factors'!$E$8)),
IF('Flight Methodologies'!$D$4="C",0,(('Flight Methodologies'!$E$43*'Flight Methodologies'!$E$40*$E100*SUM($O100:$P100)*$G100*'Emission Factors'!$E$8)))
)))
+
IF($N100=0,0,
IF('Flight Methodologies'!$K$4="A",0,(('Flight Methodologies'!$K$20*'Flight Methodologies'!$K$17*$E100*N100*$G100*'Emission Factors'!$E$8)))
),"")</f>
        <v>0</v>
      </c>
      <c r="U100" s="104">
        <f>IFERROR(((L100*$D100*$E100*$G100*'Emission Factors'!$E$9))
+
IF(SUM($O100:$P100)=0,0,
IF('Flight Methodologies'!$D$4="A",0,
IF('Flight Methodologies'!$D$4="B",(('Flight Methodologies'!$E$21*'Flight Methodologies'!$E$17*$E100*SUM($O100:$P100)*$G100*'Emission Factors'!$E$9)),
IF('Flight Methodologies'!$D$4="C",0,(('Flight Methodologies'!$E$44*'Flight Methodologies'!$E$40*$E100*SUM($O100:$P100)*$G100*'Emission Factors'!$E$9)))
)))
+
IF($N100=0,0,
IF('Flight Methodologies'!$K$4="A",0,(('Flight Methodologies'!$K$21*'Flight Methodologies'!$K$17*$E100*N100*$G100*'Emission Factors'!$E$9)))
),"")</f>
        <v>2.7580606550335571</v>
      </c>
      <c r="V100" s="104">
        <f>IF(SUM(I100:P100)=0,"",
IF(SUM($O100:$P100)=0,0,
IF('Flight Methodologies'!$D$4="A",0,
IF('Flight Methodologies'!$D$4="B",(('Flight Methodologies'!$E$22*'Flight Methodologies'!$E$17*$E100*SUM($O100:$P100)*$G100*'Emission Factors'!$E$10)),
IF('Flight Methodologies'!$D$4="C",0,(('Flight Methodologies'!$E$45*'Flight Methodologies'!$E$40*$E100*SUM($O100:$P100)*$G100*'Emission Factors'!$E$10)))
)))
+
IF($N100=0,0,
IF('Flight Methodologies'!$K$4="A",0,(('Flight Methodologies'!$K$22*'Flight Methodologies'!$K$17*$E100*N100*$G100*'Emission Factors'!$E$10)))
))</f>
        <v>4.0126030003328852</v>
      </c>
      <c r="W100" s="104">
        <f>IFERROR(((M100*$D100*$E100*$G100*'Emission Factors'!$E$11))
+
IF(SUM($O100:$P100)=0,0,
IF('Flight Methodologies'!$D$4="A",0,
IF('Flight Methodologies'!$D$4="B",0,
IF('Flight Methodologies'!$D$4="C",0,0)
)))
+
IF($N100=0,0,
IF('Flight Methodologies'!$K$4="A",0,0)
),"")</f>
        <v>0</v>
      </c>
      <c r="X100" s="104">
        <f>IFERROR(IF('Flight Methodologies'!$K$4="A",((($D100-'Flight Methodologies'!$K$9)*$E100*$G100*$N100*'Emission Factors'!$E$12)),((($D100-'Flight Methodologies'!$K$17)*$E100*$G100*$N100*'Emission Factors'!$E$12))
)
+
IF(SUM($O100:$P100)=0,0,
IF('Flight Methodologies'!$D$4="A",0,
IF('Flight Methodologies'!$D$4="B",0,
IF('Flight Methodologies'!$D$4="C",('Flight Methodologies'!$E$29*$E100*SUM($O100:$P100)*$G100*'Emission Factors'!$E$12),('Flight Methodologies'!$E$39*$E100*SUM($O100:$P100)*$G100*'Emission Factors'!$E$12))
))),"")</f>
        <v>1764.873726</v>
      </c>
      <c r="Y100" s="104">
        <f>IFERROR(IF('Flight Methodologies'!$D$4="A",((($D100-'Flight Methodologies'!$E$9)*$E100*$G100*$O100*'Emission Factors'!$E$13)),
IF('Flight Methodologies'!$D$4="B",((($D100-'Flight Methodologies'!$E$17)*$E100*$G100*$O100*'Emission Factors'!$E$13)),
IF('Flight Methodologies'!$D$4="C",((($D100-SUM('Flight Methodologies'!$E$29:$E$30))*$E100*$G100*$O100*'Emission Factors'!$E$13)),((($D100-SUM('Flight Methodologies'!$E$39:$E$40))*$E100*$G100*$O100*'Emission Factors'!$E$13)))))
+
IF(SUM($O100:$P100)=0,0,
IF('Flight Methodologies'!$D$4="A",0,
IF('Flight Methodologies'!$D$4="B",0,
IF('Flight Methodologies'!$D$4="C",0,0)
)))
+
IF($N100=0,0,
IF('Flight Methodologies'!$K$4="A",0,0)
),"")</f>
        <v>0</v>
      </c>
      <c r="Z100" s="104">
        <f>IFERROR(IF('Flight Methodologies'!$D$4="A",((($D100-'Flight Methodologies'!$E$9)*$E100*$G100*$P100*'Emission Factors'!$E$14)),
IF('Flight Methodologies'!$D$4="B",((($D100-'Flight Methodologies'!$E$17)*$E100*$G100*$P100*'Emission Factors'!$E$14)),
IF('Flight Methodologies'!$D$4="C",((($D100-SUM('Flight Methodologies'!$E$29:$E$30))*$E100*$G100*$P100*'Emission Factors'!$E$14)),((($D100-SUM('Flight Methodologies'!$E$39:$E$40))*$E100*$G100*$P100*'Emission Factors'!$E$14)))))
+
IF(SUM($O100:$P100)=0,0,
IF('Flight Methodologies'!$D$4="A",0,
IF('Flight Methodologies'!$D$4="B",0,
IF('Flight Methodologies'!$D$4="C",0,0)
)))
+
IF($N100=0,0,
IF('Flight Methodologies'!$K$4="A",0,0)
),"")</f>
        <v>14501.151249</v>
      </c>
      <c r="AA100" s="169">
        <f t="shared" si="2"/>
        <v>16277.294918655367</v>
      </c>
      <c r="AC100" s="109">
        <f t="shared" si="3"/>
        <v>16.277294918655368</v>
      </c>
    </row>
    <row r="101" spans="2:29" ht="31" x14ac:dyDescent="0.35">
      <c r="B101" s="63" t="s">
        <v>88</v>
      </c>
      <c r="C101" s="63" t="str">
        <f>IFERROR(VLOOKUP(B101,'Country and Student Data'!$B$5:$E$300,2,FALSE),"")</f>
        <v>North America</v>
      </c>
      <c r="D101" s="104">
        <f>IFERROR(
VLOOKUP($B101,'Country and Student Data'!$B$5:$D$300,3,FALSE)
+
IF(OR(C101="Home",C101="UK"),0,
IF('Flight Methodologies'!$D$4="A",'Flight Methodologies'!$E$9,
IF('Flight Methodologies'!$D$4="B",'Flight Methodologies'!$E$17,
IF('Flight Methodologies'!$D$4="C",'Flight Methodologies'!$E$29+'Flight Methodologies'!$E$30,'Flight Methodologies'!$E$39+'Flight Methodologies'!$E$40)))), "")</f>
        <v>7837.64</v>
      </c>
      <c r="E101" s="101">
        <f>IFERROR(VLOOKUP(B101,'Country and Student Data'!B:E,4,FALSE),"")</f>
        <v>0</v>
      </c>
      <c r="G101" s="85">
        <v>2</v>
      </c>
      <c r="H101" s="66"/>
      <c r="I101" s="86"/>
      <c r="J101" s="86"/>
      <c r="K101" s="86"/>
      <c r="L101" s="86"/>
      <c r="M101" s="86"/>
      <c r="N101" s="86"/>
      <c r="O101" s="86"/>
      <c r="P101" s="86">
        <v>1</v>
      </c>
      <c r="R101" s="104">
        <f>IFERROR(
((I101*$D101*$E101*$G101*'Emission Factors'!$E$6))
+
IF(SUM($O101:$P101)=0,0,
IF('Flight Methodologies'!$D$4="A",(0.5*'Flight Methodologies'!$E$9*$E101*SUM($O101:$P101)*$G101*'Emission Factors'!$E$6),
IF('Flight Methodologies'!$D$4="B",(('Flight Methodologies'!$E$18*'Flight Methodologies'!$E$17*$E101*SUM($O101:$P101)*$G101*'Emission Factors'!$E$6)),
IF('Flight Methodologies'!$D$4="C",(0.5*'Flight Methodologies'!$E$30*$E101*SUM($O101:$P101)*$G101*'Emission Factors'!$E$6),(('Flight Methodologies'!$E$41*'Flight Methodologies'!$E$40*$E101*SUM($O101:$P101)*$G101*'Emission Factors'!$E$6)))
)))
+
IF($N101=0,0,
IF('Flight Methodologies'!$K$4="A",(0.5*'Flight Methodologies'!$K$9*$E101*$N101*$G101*'Emission Factors'!$E$6),(('Flight Methodologies'!$K$18*'Flight Methodologies'!$K$17*$E101*N101*$G101*'Emission Factors'!$E$6)))
),"")</f>
        <v>0</v>
      </c>
      <c r="S101" s="104">
        <f>IFERROR(((J101*$D101*$E101*$G101*'Emission Factors'!$E$7))
+
IF(SUM($O101:$P101)=0,0,
IF('Flight Methodologies'!$D$4="A",(0.5*'Flight Methodologies'!$E$9*$E101*SUM($O101:$P101)*$G101*'Emission Factors'!$E$7),
IF('Flight Methodologies'!$D$4="B",(('Flight Methodologies'!$E$19*'Flight Methodologies'!$E$17*$E101*SUM($O101:$P101)*$G101*'Emission Factors'!$E$7)),
IF('Flight Methodologies'!$D$4="C",(0.5*'Flight Methodologies'!$E$30*$E101*SUM($O101:$P101)*$G101*'Emission Factors'!$E$7),(('Flight Methodologies'!$E$42*'Flight Methodologies'!$E$40*$E101*SUM($O101:$P101)*$G101*'Emission Factors'!$E$7)))
)))
+
IF($N101=0,0,
IF('Flight Methodologies'!$K$4="A",(0.5*'Flight Methodologies'!$K$9*$E101*$N101*$G101*'Emission Factors'!$E$7),(('Flight Methodologies'!$K$19*'Flight Methodologies'!$K$17*$E101*N101*$G101*'Emission Factors'!$E$7)))
),"")</f>
        <v>0</v>
      </c>
      <c r="T101" s="104">
        <f>IFERROR(((K101*$D101*$E101*$G101*'Emission Factors'!$E$8))
+
IF(SUM($O101:$P101)=0,0,
IF('Flight Methodologies'!$D$4="A",0,
IF('Flight Methodologies'!$D$4="B",(('Flight Methodologies'!$E$20*'Flight Methodologies'!$E$17*$E101*SUM($O101:$P101)*$G101*'Emission Factors'!$E$8)),
IF('Flight Methodologies'!$D$4="C",0,(('Flight Methodologies'!$E$43*'Flight Methodologies'!$E$40*$E101*SUM($O101:$P101)*$G101*'Emission Factors'!$E$8)))
)))
+
IF($N101=0,0,
IF('Flight Methodologies'!$K$4="A",0,(('Flight Methodologies'!$K$20*'Flight Methodologies'!$K$17*$E101*N101*$G101*'Emission Factors'!$E$8)))
),"")</f>
        <v>0</v>
      </c>
      <c r="U101" s="104">
        <f>IFERROR(((L101*$D101*$E101*$G101*'Emission Factors'!$E$9))
+
IF(SUM($O101:$P101)=0,0,
IF('Flight Methodologies'!$D$4="A",0,
IF('Flight Methodologies'!$D$4="B",(('Flight Methodologies'!$E$21*'Flight Methodologies'!$E$17*$E101*SUM($O101:$P101)*$G101*'Emission Factors'!$E$9)),
IF('Flight Methodologies'!$D$4="C",0,(('Flight Methodologies'!$E$44*'Flight Methodologies'!$E$40*$E101*SUM($O101:$P101)*$G101*'Emission Factors'!$E$9)))
)))
+
IF($N101=0,0,
IF('Flight Methodologies'!$K$4="A",0,(('Flight Methodologies'!$K$21*'Flight Methodologies'!$K$17*$E101*N101*$G101*'Emission Factors'!$E$9)))
),"")</f>
        <v>0</v>
      </c>
      <c r="V101" s="104">
        <f>IF(SUM(I101:P101)=0,"",
IF(SUM($O101:$P101)=0,0,
IF('Flight Methodologies'!$D$4="A",0,
IF('Flight Methodologies'!$D$4="B",(('Flight Methodologies'!$E$22*'Flight Methodologies'!$E$17*$E101*SUM($O101:$P101)*$G101*'Emission Factors'!$E$10)),
IF('Flight Methodologies'!$D$4="C",0,(('Flight Methodologies'!$E$45*'Flight Methodologies'!$E$40*$E101*SUM($O101:$P101)*$G101*'Emission Factors'!$E$10)))
)))
+
IF($N101=0,0,
IF('Flight Methodologies'!$K$4="A",0,(('Flight Methodologies'!$K$22*'Flight Methodologies'!$K$17*$E101*N101*$G101*'Emission Factors'!$E$10)))
))</f>
        <v>0</v>
      </c>
      <c r="W101" s="104">
        <f>IFERROR(((M101*$D101*$E101*$G101*'Emission Factors'!$E$11))
+
IF(SUM($O101:$P101)=0,0,
IF('Flight Methodologies'!$D$4="A",0,
IF('Flight Methodologies'!$D$4="B",0,
IF('Flight Methodologies'!$D$4="C",0,0)
)))
+
IF($N101=0,0,
IF('Flight Methodologies'!$K$4="A",0,0)
),"")</f>
        <v>0</v>
      </c>
      <c r="X101" s="104">
        <f>IFERROR(IF('Flight Methodologies'!$K$4="A",((($D101-'Flight Methodologies'!$K$9)*$E101*$G101*$N101*'Emission Factors'!$E$12)),((($D101-'Flight Methodologies'!$K$17)*$E101*$G101*$N101*'Emission Factors'!$E$12))
)
+
IF(SUM($O101:$P101)=0,0,
IF('Flight Methodologies'!$D$4="A",0,
IF('Flight Methodologies'!$D$4="B",0,
IF('Flight Methodologies'!$D$4="C",('Flight Methodologies'!$E$29*$E101*SUM($O101:$P101)*$G101*'Emission Factors'!$E$12),('Flight Methodologies'!$E$39*$E101*SUM($O101:$P101)*$G101*'Emission Factors'!$E$12))
))),"")</f>
        <v>0</v>
      </c>
      <c r="Y101" s="104">
        <f>IFERROR(IF('Flight Methodologies'!$D$4="A",((($D101-'Flight Methodologies'!$E$9)*$E101*$G101*$O101*'Emission Factors'!$E$13)),
IF('Flight Methodologies'!$D$4="B",((($D101-'Flight Methodologies'!$E$17)*$E101*$G101*$O101*'Emission Factors'!$E$13)),
IF('Flight Methodologies'!$D$4="C",((($D101-SUM('Flight Methodologies'!$E$29:$E$30))*$E101*$G101*$O101*'Emission Factors'!$E$13)),((($D101-SUM('Flight Methodologies'!$E$39:$E$40))*$E101*$G101*$O101*'Emission Factors'!$E$13)))))
+
IF(SUM($O101:$P101)=0,0,
IF('Flight Methodologies'!$D$4="A",0,
IF('Flight Methodologies'!$D$4="B",0,
IF('Flight Methodologies'!$D$4="C",0,0)
)))
+
IF($N101=0,0,
IF('Flight Methodologies'!$K$4="A",0,0)
),"")</f>
        <v>0</v>
      </c>
      <c r="Z101" s="104">
        <f>IFERROR(IF('Flight Methodologies'!$D$4="A",((($D101-'Flight Methodologies'!$E$9)*$E101*$G101*$P101*'Emission Factors'!$E$14)),
IF('Flight Methodologies'!$D$4="B",((($D101-'Flight Methodologies'!$E$17)*$E101*$G101*$P101*'Emission Factors'!$E$14)),
IF('Flight Methodologies'!$D$4="C",((($D101-SUM('Flight Methodologies'!$E$29:$E$30))*$E101*$G101*$P101*'Emission Factors'!$E$14)),((($D101-SUM('Flight Methodologies'!$E$39:$E$40))*$E101*$G101*$P101*'Emission Factors'!$E$14)))))
+
IF(SUM($O101:$P101)=0,0,
IF('Flight Methodologies'!$D$4="A",0,
IF('Flight Methodologies'!$D$4="B",0,
IF('Flight Methodologies'!$D$4="C",0,0)
)))
+
IF($N101=0,0,
IF('Flight Methodologies'!$K$4="A",0,0)
),"")</f>
        <v>0</v>
      </c>
      <c r="AA101" s="169">
        <f t="shared" si="2"/>
        <v>0</v>
      </c>
      <c r="AC101" s="109">
        <f t="shared" si="3"/>
        <v>0</v>
      </c>
    </row>
    <row r="102" spans="2:29" ht="31" x14ac:dyDescent="0.35">
      <c r="B102" s="63" t="s">
        <v>89</v>
      </c>
      <c r="C102" s="63" t="str">
        <f>IFERROR(VLOOKUP(B102,'Country and Student Data'!$B$5:$E$300,2,FALSE),"")</f>
        <v>North America</v>
      </c>
      <c r="D102" s="104">
        <f>IFERROR(
VLOOKUP($B102,'Country and Student Data'!$B$5:$D$300,3,FALSE)
+
IF(OR(C102="Home",C102="UK"),0,
IF('Flight Methodologies'!$D$4="A",'Flight Methodologies'!$E$9,
IF('Flight Methodologies'!$D$4="B",'Flight Methodologies'!$E$17,
IF('Flight Methodologies'!$D$4="C",'Flight Methodologies'!$E$29+'Flight Methodologies'!$E$30,'Flight Methodologies'!$E$39+'Flight Methodologies'!$E$40)))), "")</f>
        <v>9240.69</v>
      </c>
      <c r="E102" s="101">
        <f>IFERROR(VLOOKUP(B102,'Country and Student Data'!B:E,4,FALSE),"")</f>
        <v>0</v>
      </c>
      <c r="G102" s="85">
        <v>2</v>
      </c>
      <c r="H102" s="66"/>
      <c r="I102" s="86"/>
      <c r="J102" s="86"/>
      <c r="K102" s="86"/>
      <c r="L102" s="86"/>
      <c r="M102" s="86"/>
      <c r="N102" s="86"/>
      <c r="O102" s="86"/>
      <c r="P102" s="86">
        <v>1</v>
      </c>
      <c r="R102" s="104">
        <f>IFERROR(
((I102*$D102*$E102*$G102*'Emission Factors'!$E$6))
+
IF(SUM($O102:$P102)=0,0,
IF('Flight Methodologies'!$D$4="A",(0.5*'Flight Methodologies'!$E$9*$E102*SUM($O102:$P102)*$G102*'Emission Factors'!$E$6),
IF('Flight Methodologies'!$D$4="B",(('Flight Methodologies'!$E$18*'Flight Methodologies'!$E$17*$E102*SUM($O102:$P102)*$G102*'Emission Factors'!$E$6)),
IF('Flight Methodologies'!$D$4="C",(0.5*'Flight Methodologies'!$E$30*$E102*SUM($O102:$P102)*$G102*'Emission Factors'!$E$6),(('Flight Methodologies'!$E$41*'Flight Methodologies'!$E$40*$E102*SUM($O102:$P102)*$G102*'Emission Factors'!$E$6)))
)))
+
IF($N102=0,0,
IF('Flight Methodologies'!$K$4="A",(0.5*'Flight Methodologies'!$K$9*$E102*$N102*$G102*'Emission Factors'!$E$6),(('Flight Methodologies'!$K$18*'Flight Methodologies'!$K$17*$E102*N102*$G102*'Emission Factors'!$E$6)))
),"")</f>
        <v>0</v>
      </c>
      <c r="S102" s="104">
        <f>IFERROR(((J102*$D102*$E102*$G102*'Emission Factors'!$E$7))
+
IF(SUM($O102:$P102)=0,0,
IF('Flight Methodologies'!$D$4="A",(0.5*'Flight Methodologies'!$E$9*$E102*SUM($O102:$P102)*$G102*'Emission Factors'!$E$7),
IF('Flight Methodologies'!$D$4="B",(('Flight Methodologies'!$E$19*'Flight Methodologies'!$E$17*$E102*SUM($O102:$P102)*$G102*'Emission Factors'!$E$7)),
IF('Flight Methodologies'!$D$4="C",(0.5*'Flight Methodologies'!$E$30*$E102*SUM($O102:$P102)*$G102*'Emission Factors'!$E$7),(('Flight Methodologies'!$E$42*'Flight Methodologies'!$E$40*$E102*SUM($O102:$P102)*$G102*'Emission Factors'!$E$7)))
)))
+
IF($N102=0,0,
IF('Flight Methodologies'!$K$4="A",(0.5*'Flight Methodologies'!$K$9*$E102*$N102*$G102*'Emission Factors'!$E$7),(('Flight Methodologies'!$K$19*'Flight Methodologies'!$K$17*$E102*N102*$G102*'Emission Factors'!$E$7)))
),"")</f>
        <v>0</v>
      </c>
      <c r="T102" s="104">
        <f>IFERROR(((K102*$D102*$E102*$G102*'Emission Factors'!$E$8))
+
IF(SUM($O102:$P102)=0,0,
IF('Flight Methodologies'!$D$4="A",0,
IF('Flight Methodologies'!$D$4="B",(('Flight Methodologies'!$E$20*'Flight Methodologies'!$E$17*$E102*SUM($O102:$P102)*$G102*'Emission Factors'!$E$8)),
IF('Flight Methodologies'!$D$4="C",0,(('Flight Methodologies'!$E$43*'Flight Methodologies'!$E$40*$E102*SUM($O102:$P102)*$G102*'Emission Factors'!$E$8)))
)))
+
IF($N102=0,0,
IF('Flight Methodologies'!$K$4="A",0,(('Flight Methodologies'!$K$20*'Flight Methodologies'!$K$17*$E102*N102*$G102*'Emission Factors'!$E$8)))
),"")</f>
        <v>0</v>
      </c>
      <c r="U102" s="104">
        <f>IFERROR(((L102*$D102*$E102*$G102*'Emission Factors'!$E$9))
+
IF(SUM($O102:$P102)=0,0,
IF('Flight Methodologies'!$D$4="A",0,
IF('Flight Methodologies'!$D$4="B",(('Flight Methodologies'!$E$21*'Flight Methodologies'!$E$17*$E102*SUM($O102:$P102)*$G102*'Emission Factors'!$E$9)),
IF('Flight Methodologies'!$D$4="C",0,(('Flight Methodologies'!$E$44*'Flight Methodologies'!$E$40*$E102*SUM($O102:$P102)*$G102*'Emission Factors'!$E$9)))
)))
+
IF($N102=0,0,
IF('Flight Methodologies'!$K$4="A",0,(('Flight Methodologies'!$K$21*'Flight Methodologies'!$K$17*$E102*N102*$G102*'Emission Factors'!$E$9)))
),"")</f>
        <v>0</v>
      </c>
      <c r="V102" s="104">
        <f>IF(SUM(I102:P102)=0,"",
IF(SUM($O102:$P102)=0,0,
IF('Flight Methodologies'!$D$4="A",0,
IF('Flight Methodologies'!$D$4="B",(('Flight Methodologies'!$E$22*'Flight Methodologies'!$E$17*$E102*SUM($O102:$P102)*$G102*'Emission Factors'!$E$10)),
IF('Flight Methodologies'!$D$4="C",0,(('Flight Methodologies'!$E$45*'Flight Methodologies'!$E$40*$E102*SUM($O102:$P102)*$G102*'Emission Factors'!$E$10)))
)))
+
IF($N102=0,0,
IF('Flight Methodologies'!$K$4="A",0,(('Flight Methodologies'!$K$22*'Flight Methodologies'!$K$17*$E102*N102*$G102*'Emission Factors'!$E$10)))
))</f>
        <v>0</v>
      </c>
      <c r="W102" s="104">
        <f>IFERROR(((M102*$D102*$E102*$G102*'Emission Factors'!$E$11))
+
IF(SUM($O102:$P102)=0,0,
IF('Flight Methodologies'!$D$4="A",0,
IF('Flight Methodologies'!$D$4="B",0,
IF('Flight Methodologies'!$D$4="C",0,0)
)))
+
IF($N102=0,0,
IF('Flight Methodologies'!$K$4="A",0,0)
),"")</f>
        <v>0</v>
      </c>
      <c r="X102" s="104">
        <f>IFERROR(IF('Flight Methodologies'!$K$4="A",((($D102-'Flight Methodologies'!$K$9)*$E102*$G102*$N102*'Emission Factors'!$E$12)),((($D102-'Flight Methodologies'!$K$17)*$E102*$G102*$N102*'Emission Factors'!$E$12))
)
+
IF(SUM($O102:$P102)=0,0,
IF('Flight Methodologies'!$D$4="A",0,
IF('Flight Methodologies'!$D$4="B",0,
IF('Flight Methodologies'!$D$4="C",('Flight Methodologies'!$E$29*$E102*SUM($O102:$P102)*$G102*'Emission Factors'!$E$12),('Flight Methodologies'!$E$39*$E102*SUM($O102:$P102)*$G102*'Emission Factors'!$E$12))
))),"")</f>
        <v>0</v>
      </c>
      <c r="Y102" s="104">
        <f>IFERROR(IF('Flight Methodologies'!$D$4="A",((($D102-'Flight Methodologies'!$E$9)*$E102*$G102*$O102*'Emission Factors'!$E$13)),
IF('Flight Methodologies'!$D$4="B",((($D102-'Flight Methodologies'!$E$17)*$E102*$G102*$O102*'Emission Factors'!$E$13)),
IF('Flight Methodologies'!$D$4="C",((($D102-SUM('Flight Methodologies'!$E$29:$E$30))*$E102*$G102*$O102*'Emission Factors'!$E$13)),((($D102-SUM('Flight Methodologies'!$E$39:$E$40))*$E102*$G102*$O102*'Emission Factors'!$E$13)))))
+
IF(SUM($O102:$P102)=0,0,
IF('Flight Methodologies'!$D$4="A",0,
IF('Flight Methodologies'!$D$4="B",0,
IF('Flight Methodologies'!$D$4="C",0,0)
)))
+
IF($N102=0,0,
IF('Flight Methodologies'!$K$4="A",0,0)
),"")</f>
        <v>0</v>
      </c>
      <c r="Z102" s="104">
        <f>IFERROR(IF('Flight Methodologies'!$D$4="A",((($D102-'Flight Methodologies'!$E$9)*$E102*$G102*$P102*'Emission Factors'!$E$14)),
IF('Flight Methodologies'!$D$4="B",((($D102-'Flight Methodologies'!$E$17)*$E102*$G102*$P102*'Emission Factors'!$E$14)),
IF('Flight Methodologies'!$D$4="C",((($D102-SUM('Flight Methodologies'!$E$29:$E$30))*$E102*$G102*$P102*'Emission Factors'!$E$14)),((($D102-SUM('Flight Methodologies'!$E$39:$E$40))*$E102*$G102*$P102*'Emission Factors'!$E$14)))))
+
IF(SUM($O102:$P102)=0,0,
IF('Flight Methodologies'!$D$4="A",0,
IF('Flight Methodologies'!$D$4="B",0,
IF('Flight Methodologies'!$D$4="C",0,0)
)))
+
IF($N102=0,0,
IF('Flight Methodologies'!$K$4="A",0,0)
),"")</f>
        <v>0</v>
      </c>
      <c r="AA102" s="169">
        <f t="shared" si="2"/>
        <v>0</v>
      </c>
      <c r="AC102" s="109">
        <f t="shared" si="3"/>
        <v>0</v>
      </c>
    </row>
    <row r="103" spans="2:29" x14ac:dyDescent="0.35">
      <c r="B103" s="63" t="s">
        <v>90</v>
      </c>
      <c r="C103" s="63" t="str">
        <f>IFERROR(VLOOKUP(B103,'Country and Student Data'!$B$5:$E$300,2,FALSE),"")</f>
        <v>Asia</v>
      </c>
      <c r="D103" s="104">
        <f>IFERROR(
VLOOKUP($B103,'Country and Student Data'!$B$5:$D$300,3,FALSE)
+
IF(OR(C103="Home",C103="UK"),0,
IF('Flight Methodologies'!$D$4="A",'Flight Methodologies'!$E$9,
IF('Flight Methodologies'!$D$4="B",'Flight Methodologies'!$E$17,
IF('Flight Methodologies'!$D$4="C",'Flight Methodologies'!$E$29+'Flight Methodologies'!$E$30,'Flight Methodologies'!$E$39+'Flight Methodologies'!$E$40)))), "")</f>
        <v>10284.08</v>
      </c>
      <c r="E103" s="101">
        <f>IFERROR(VLOOKUP(B103,'Country and Student Data'!B:E,4,FALSE),"")</f>
        <v>50</v>
      </c>
      <c r="G103" s="85">
        <v>2</v>
      </c>
      <c r="H103" s="66"/>
      <c r="I103" s="86"/>
      <c r="J103" s="86"/>
      <c r="K103" s="86"/>
      <c r="L103" s="86"/>
      <c r="M103" s="86"/>
      <c r="N103" s="86"/>
      <c r="O103" s="86"/>
      <c r="P103" s="86">
        <v>1</v>
      </c>
      <c r="R103" s="104">
        <f>IFERROR(
((I103*$D103*$E103*$G103*'Emission Factors'!$E$6))
+
IF(SUM($O103:$P103)=0,0,
IF('Flight Methodologies'!$D$4="A",(0.5*'Flight Methodologies'!$E$9*$E103*SUM($O103:$P103)*$G103*'Emission Factors'!$E$6),
IF('Flight Methodologies'!$D$4="B",(('Flight Methodologies'!$E$18*'Flight Methodologies'!$E$17*$E103*SUM($O103:$P103)*$G103*'Emission Factors'!$E$6)),
IF('Flight Methodologies'!$D$4="C",(0.5*'Flight Methodologies'!$E$30*$E103*SUM($O103:$P103)*$G103*'Emission Factors'!$E$6),(('Flight Methodologies'!$E$41*'Flight Methodologies'!$E$40*$E103*SUM($O103:$P103)*$G103*'Emission Factors'!$E$6)))
)))
+
IF($N103=0,0,
IF('Flight Methodologies'!$K$4="A",(0.5*'Flight Methodologies'!$K$9*$E103*$N103*$G103*'Emission Factors'!$E$6),(('Flight Methodologies'!$K$18*'Flight Methodologies'!$K$17*$E103*N103*$G103*'Emission Factors'!$E$6)))
),"")</f>
        <v>44.992800000000003</v>
      </c>
      <c r="S103" s="104">
        <f>IFERROR(((J103*$D103*$E103*$G103*'Emission Factors'!$E$7))
+
IF(SUM($O103:$P103)=0,0,
IF('Flight Methodologies'!$D$4="A",(0.5*'Flight Methodologies'!$E$9*$E103*SUM($O103:$P103)*$G103*'Emission Factors'!$E$7),
IF('Flight Methodologies'!$D$4="B",(('Flight Methodologies'!$E$19*'Flight Methodologies'!$E$17*$E103*SUM($O103:$P103)*$G103*'Emission Factors'!$E$7)),
IF('Flight Methodologies'!$D$4="C",(0.5*'Flight Methodologies'!$E$30*$E103*SUM($O103:$P103)*$G103*'Emission Factors'!$E$7),(('Flight Methodologies'!$E$42*'Flight Methodologies'!$E$40*$E103*SUM($O103:$P103)*$G103*'Emission Factors'!$E$7)))
)))
+
IF($N103=0,0,
IF('Flight Methodologies'!$K$4="A",(0.5*'Flight Methodologies'!$K$9*$E103*$N103*$G103*'Emission Factors'!$E$7),(('Flight Methodologies'!$K$19*'Flight Methodologies'!$K$17*$E103*N103*$G103*'Emission Factors'!$E$7)))
),"")</f>
        <v>0</v>
      </c>
      <c r="T103" s="104">
        <f>IFERROR(((K103*$D103*$E103*$G103*'Emission Factors'!$E$8))
+
IF(SUM($O103:$P103)=0,0,
IF('Flight Methodologies'!$D$4="A",0,
IF('Flight Methodologies'!$D$4="B",(('Flight Methodologies'!$E$20*'Flight Methodologies'!$E$17*$E103*SUM($O103:$P103)*$G103*'Emission Factors'!$E$8)),
IF('Flight Methodologies'!$D$4="C",0,(('Flight Methodologies'!$E$43*'Flight Methodologies'!$E$40*$E103*SUM($O103:$P103)*$G103*'Emission Factors'!$E$8)))
)))
+
IF($N103=0,0,
IF('Flight Methodologies'!$K$4="A",0,(('Flight Methodologies'!$K$20*'Flight Methodologies'!$K$17*$E103*N103*$G103*'Emission Factors'!$E$8)))
),"")</f>
        <v>0</v>
      </c>
      <c r="U103" s="104">
        <f>IFERROR(((L103*$D103*$E103*$G103*'Emission Factors'!$E$9))
+
IF(SUM($O103:$P103)=0,0,
IF('Flight Methodologies'!$D$4="A",0,
IF('Flight Methodologies'!$D$4="B",(('Flight Methodologies'!$E$21*'Flight Methodologies'!$E$17*$E103*SUM($O103:$P103)*$G103*'Emission Factors'!$E$9)),
IF('Flight Methodologies'!$D$4="C",0,(('Flight Methodologies'!$E$44*'Flight Methodologies'!$E$40*$E103*SUM($O103:$P103)*$G103*'Emission Factors'!$E$9)))
)))
+
IF($N103=0,0,
IF('Flight Methodologies'!$K$4="A",0,(('Flight Methodologies'!$K$21*'Flight Methodologies'!$K$17*$E103*N103*$G103*'Emission Factors'!$E$9)))
),"")</f>
        <v>27.58060655033557</v>
      </c>
      <c r="V103" s="104">
        <f>IF(SUM(I103:P103)=0,"",
IF(SUM($O103:$P103)=0,0,
IF('Flight Methodologies'!$D$4="A",0,
IF('Flight Methodologies'!$D$4="B",(('Flight Methodologies'!$E$22*'Flight Methodologies'!$E$17*$E103*SUM($O103:$P103)*$G103*'Emission Factors'!$E$10)),
IF('Flight Methodologies'!$D$4="C",0,(('Flight Methodologies'!$E$45*'Flight Methodologies'!$E$40*$E103*SUM($O103:$P103)*$G103*'Emission Factors'!$E$10)))
)))
+
IF($N103=0,0,
IF('Flight Methodologies'!$K$4="A",0,(('Flight Methodologies'!$K$22*'Flight Methodologies'!$K$17*$E103*N103*$G103*'Emission Factors'!$E$10)))
))</f>
        <v>40.12603000332885</v>
      </c>
      <c r="W103" s="104">
        <f>IFERROR(((M103*$D103*$E103*$G103*'Emission Factors'!$E$11))
+
IF(SUM($O103:$P103)=0,0,
IF('Flight Methodologies'!$D$4="A",0,
IF('Flight Methodologies'!$D$4="B",0,
IF('Flight Methodologies'!$D$4="C",0,0)
)))
+
IF($N103=0,0,
IF('Flight Methodologies'!$K$4="A",0,0)
),"")</f>
        <v>0</v>
      </c>
      <c r="X103" s="104">
        <f>IFERROR(IF('Flight Methodologies'!$K$4="A",((($D103-'Flight Methodologies'!$K$9)*$E103*$G103*$N103*'Emission Factors'!$E$12)),((($D103-'Flight Methodologies'!$K$17)*$E103*$G103*$N103*'Emission Factors'!$E$12))
)
+
IF(SUM($O103:$P103)=0,0,
IF('Flight Methodologies'!$D$4="A",0,
IF('Flight Methodologies'!$D$4="B",0,
IF('Flight Methodologies'!$D$4="C",('Flight Methodologies'!$E$29*$E103*SUM($O103:$P103)*$G103*'Emission Factors'!$E$12),('Flight Methodologies'!$E$39*$E103*SUM($O103:$P103)*$G103*'Emission Factors'!$E$12))
))),"")</f>
        <v>17648.737259999998</v>
      </c>
      <c r="Y103" s="104">
        <f>IFERROR(IF('Flight Methodologies'!$D$4="A",((($D103-'Flight Methodologies'!$E$9)*$E103*$G103*$O103*'Emission Factors'!$E$13)),
IF('Flight Methodologies'!$D$4="B",((($D103-'Flight Methodologies'!$E$17)*$E103*$G103*$O103*'Emission Factors'!$E$13)),
IF('Flight Methodologies'!$D$4="C",((($D103-SUM('Flight Methodologies'!$E$29:$E$30))*$E103*$G103*$O103*'Emission Factors'!$E$13)),((($D103-SUM('Flight Methodologies'!$E$39:$E$40))*$E103*$G103*$O103*'Emission Factors'!$E$13)))))
+
IF(SUM($O103:$P103)=0,0,
IF('Flight Methodologies'!$D$4="A",0,
IF('Flight Methodologies'!$D$4="B",0,
IF('Flight Methodologies'!$D$4="C",0,0)
)))
+
IF($N103=0,0,
IF('Flight Methodologies'!$K$4="A",0,0)
),"")</f>
        <v>0</v>
      </c>
      <c r="Z103" s="104">
        <f>IFERROR(IF('Flight Methodologies'!$D$4="A",((($D103-'Flight Methodologies'!$E$9)*$E103*$G103*$P103*'Emission Factors'!$E$14)),
IF('Flight Methodologies'!$D$4="B",((($D103-'Flight Methodologies'!$E$17)*$E103*$G103*$P103*'Emission Factors'!$E$14)),
IF('Flight Methodologies'!$D$4="C",((($D103-SUM('Flight Methodologies'!$E$29:$E$30))*$E103*$G103*$P103*'Emission Factors'!$E$14)),((($D103-SUM('Flight Methodologies'!$E$39:$E$40))*$E103*$G103*$P103*'Emission Factors'!$E$14)))))
+
IF(SUM($O103:$P103)=0,0,
IF('Flight Methodologies'!$D$4="A",0,
IF('Flight Methodologies'!$D$4="B",0,
IF('Flight Methodologies'!$D$4="C",0,0)
)))
+
IF($N103=0,0,
IF('Flight Methodologies'!$K$4="A",0,0)
),"")</f>
        <v>192676.11361</v>
      </c>
      <c r="AA103" s="169">
        <f t="shared" si="2"/>
        <v>210437.55030655366</v>
      </c>
      <c r="AC103" s="109">
        <f t="shared" si="3"/>
        <v>210.43755030655367</v>
      </c>
    </row>
    <row r="104" spans="2:29" x14ac:dyDescent="0.35">
      <c r="B104" s="63" t="s">
        <v>91</v>
      </c>
      <c r="C104" s="63" t="str">
        <f>IFERROR(VLOOKUP(B104,'Country and Student Data'!$B$5:$E$300,2,FALSE),"")</f>
        <v>Europe</v>
      </c>
      <c r="D104" s="104">
        <f>IFERROR(
VLOOKUP($B104,'Country and Student Data'!$B$5:$D$300,3,FALSE)
+
IF(OR(C104="Home",C104="UK"),0,
IF('Flight Methodologies'!$D$4="A",'Flight Methodologies'!$E$9,
IF('Flight Methodologies'!$D$4="B",'Flight Methodologies'!$E$17,
IF('Flight Methodologies'!$D$4="C",'Flight Methodologies'!$E$29+'Flight Methodologies'!$E$30,'Flight Methodologies'!$E$39+'Flight Methodologies'!$E$40)))), "")</f>
        <v>2104.5700000000002</v>
      </c>
      <c r="E104" s="101">
        <f>IFERROR(VLOOKUP(B104,'Country and Student Data'!B:E,4,FALSE),"")</f>
        <v>24</v>
      </c>
      <c r="G104" s="85">
        <v>2</v>
      </c>
      <c r="H104" s="66"/>
      <c r="I104" s="86"/>
      <c r="J104" s="86"/>
      <c r="K104" s="86"/>
      <c r="L104" s="86"/>
      <c r="M104" s="86"/>
      <c r="N104" s="86"/>
      <c r="O104" s="86">
        <v>1</v>
      </c>
      <c r="P104" s="86"/>
      <c r="R104" s="104">
        <f>IFERROR(
((I104*$D104*$E104*$G104*'Emission Factors'!$E$6))
+
IF(SUM($O104:$P104)=0,0,
IF('Flight Methodologies'!$D$4="A",(0.5*'Flight Methodologies'!$E$9*$E104*SUM($O104:$P104)*$G104*'Emission Factors'!$E$6),
IF('Flight Methodologies'!$D$4="B",(('Flight Methodologies'!$E$18*'Flight Methodologies'!$E$17*$E104*SUM($O104:$P104)*$G104*'Emission Factors'!$E$6)),
IF('Flight Methodologies'!$D$4="C",(0.5*'Flight Methodologies'!$E$30*$E104*SUM($O104:$P104)*$G104*'Emission Factors'!$E$6),(('Flight Methodologies'!$E$41*'Flight Methodologies'!$E$40*$E104*SUM($O104:$P104)*$G104*'Emission Factors'!$E$6)))
)))
+
IF($N104=0,0,
IF('Flight Methodologies'!$K$4="A",(0.5*'Flight Methodologies'!$K$9*$E104*$N104*$G104*'Emission Factors'!$E$6),(('Flight Methodologies'!$K$18*'Flight Methodologies'!$K$17*$E104*N104*$G104*'Emission Factors'!$E$6)))
),"")</f>
        <v>21.596544000000005</v>
      </c>
      <c r="S104" s="104">
        <f>IFERROR(((J104*$D104*$E104*$G104*'Emission Factors'!$E$7))
+
IF(SUM($O104:$P104)=0,0,
IF('Flight Methodologies'!$D$4="A",(0.5*'Flight Methodologies'!$E$9*$E104*SUM($O104:$P104)*$G104*'Emission Factors'!$E$7),
IF('Flight Methodologies'!$D$4="B",(('Flight Methodologies'!$E$19*'Flight Methodologies'!$E$17*$E104*SUM($O104:$P104)*$G104*'Emission Factors'!$E$7)),
IF('Flight Methodologies'!$D$4="C",(0.5*'Flight Methodologies'!$E$30*$E104*SUM($O104:$P104)*$G104*'Emission Factors'!$E$7),(('Flight Methodologies'!$E$42*'Flight Methodologies'!$E$40*$E104*SUM($O104:$P104)*$G104*'Emission Factors'!$E$7)))
)))
+
IF($N104=0,0,
IF('Flight Methodologies'!$K$4="A",(0.5*'Flight Methodologies'!$K$9*$E104*$N104*$G104*'Emission Factors'!$E$7),(('Flight Methodologies'!$K$19*'Flight Methodologies'!$K$17*$E104*N104*$G104*'Emission Factors'!$E$7)))
),"")</f>
        <v>0</v>
      </c>
      <c r="T104" s="104">
        <f>IFERROR(((K104*$D104*$E104*$G104*'Emission Factors'!$E$8))
+
IF(SUM($O104:$P104)=0,0,
IF('Flight Methodologies'!$D$4="A",0,
IF('Flight Methodologies'!$D$4="B",(('Flight Methodologies'!$E$20*'Flight Methodologies'!$E$17*$E104*SUM($O104:$P104)*$G104*'Emission Factors'!$E$8)),
IF('Flight Methodologies'!$D$4="C",0,(('Flight Methodologies'!$E$43*'Flight Methodologies'!$E$40*$E104*SUM($O104:$P104)*$G104*'Emission Factors'!$E$8)))
)))
+
IF($N104=0,0,
IF('Flight Methodologies'!$K$4="A",0,(('Flight Methodologies'!$K$20*'Flight Methodologies'!$K$17*$E104*N104*$G104*'Emission Factors'!$E$8)))
),"")</f>
        <v>0</v>
      </c>
      <c r="U104" s="104">
        <f>IFERROR(((L104*$D104*$E104*$G104*'Emission Factors'!$E$9))
+
IF(SUM($O104:$P104)=0,0,
IF('Flight Methodologies'!$D$4="A",0,
IF('Flight Methodologies'!$D$4="B",(('Flight Methodologies'!$E$21*'Flight Methodologies'!$E$17*$E104*SUM($O104:$P104)*$G104*'Emission Factors'!$E$9)),
IF('Flight Methodologies'!$D$4="C",0,(('Flight Methodologies'!$E$44*'Flight Methodologies'!$E$40*$E104*SUM($O104:$P104)*$G104*'Emission Factors'!$E$9)))
)))
+
IF($N104=0,0,
IF('Flight Methodologies'!$K$4="A",0,(('Flight Methodologies'!$K$21*'Flight Methodologies'!$K$17*$E104*N104*$G104*'Emission Factors'!$E$9)))
),"")</f>
        <v>13.238691144161077</v>
      </c>
      <c r="V104" s="104">
        <f>IF(SUM(I104:P104)=0,"",
IF(SUM($O104:$P104)=0,0,
IF('Flight Methodologies'!$D$4="A",0,
IF('Flight Methodologies'!$D$4="B",(('Flight Methodologies'!$E$22*'Flight Methodologies'!$E$17*$E104*SUM($O104:$P104)*$G104*'Emission Factors'!$E$10)),
IF('Flight Methodologies'!$D$4="C",0,(('Flight Methodologies'!$E$45*'Flight Methodologies'!$E$40*$E104*SUM($O104:$P104)*$G104*'Emission Factors'!$E$10)))
)))
+
IF($N104=0,0,
IF('Flight Methodologies'!$K$4="A",0,(('Flight Methodologies'!$K$22*'Flight Methodologies'!$K$17*$E104*N104*$G104*'Emission Factors'!$E$10)))
))</f>
        <v>19.260494401597853</v>
      </c>
      <c r="W104" s="104">
        <f>IFERROR(((M104*$D104*$E104*$G104*'Emission Factors'!$E$11))
+
IF(SUM($O104:$P104)=0,0,
IF('Flight Methodologies'!$D$4="A",0,
IF('Flight Methodologies'!$D$4="B",0,
IF('Flight Methodologies'!$D$4="C",0,0)
)))
+
IF($N104=0,0,
IF('Flight Methodologies'!$K$4="A",0,0)
),"")</f>
        <v>0</v>
      </c>
      <c r="X104" s="104">
        <f>IFERROR(IF('Flight Methodologies'!$K$4="A",((($D104-'Flight Methodologies'!$K$9)*$E104*$G104*$N104*'Emission Factors'!$E$12)),((($D104-'Flight Methodologies'!$K$17)*$E104*$G104*$N104*'Emission Factors'!$E$12))
)
+
IF(SUM($O104:$P104)=0,0,
IF('Flight Methodologies'!$D$4="A",0,
IF('Flight Methodologies'!$D$4="B",0,
IF('Flight Methodologies'!$D$4="C",('Flight Methodologies'!$E$29*$E104*SUM($O104:$P104)*$G104*'Emission Factors'!$E$12),('Flight Methodologies'!$E$39*$E104*SUM($O104:$P104)*$G104*'Emission Factors'!$E$12))
))),"")</f>
        <v>8471.3938847999998</v>
      </c>
      <c r="Y104" s="104">
        <f>IFERROR(IF('Flight Methodologies'!$D$4="A",((($D104-'Flight Methodologies'!$E$9)*$E104*$G104*$O104*'Emission Factors'!$E$13)),
IF('Flight Methodologies'!$D$4="B",((($D104-'Flight Methodologies'!$E$17)*$E104*$G104*$O104*'Emission Factors'!$E$13)),
IF('Flight Methodologies'!$D$4="C",((($D104-SUM('Flight Methodologies'!$E$29:$E$30))*$E104*$G104*$O104*'Emission Factors'!$E$13)),((($D104-SUM('Flight Methodologies'!$E$39:$E$40))*$E104*$G104*$O104*'Emission Factors'!$E$13)))))
+
IF(SUM($O104:$P104)=0,0,
IF('Flight Methodologies'!$D$4="A",0,
IF('Flight Methodologies'!$D$4="B",0,
IF('Flight Methodologies'!$D$4="C",0,0)
)))
+
IF($N104=0,0,
IF('Flight Methodologies'!$K$4="A",0,0)
),"")</f>
        <v>12718.97424</v>
      </c>
      <c r="Z104" s="104">
        <f>IFERROR(IF('Flight Methodologies'!$D$4="A",((($D104-'Flight Methodologies'!$E$9)*$E104*$G104*$P104*'Emission Factors'!$E$14)),
IF('Flight Methodologies'!$D$4="B",((($D104-'Flight Methodologies'!$E$17)*$E104*$G104*$P104*'Emission Factors'!$E$14)),
IF('Flight Methodologies'!$D$4="C",((($D104-SUM('Flight Methodologies'!$E$29:$E$30))*$E104*$G104*$P104*'Emission Factors'!$E$14)),((($D104-SUM('Flight Methodologies'!$E$39:$E$40))*$E104*$G104*$P104*'Emission Factors'!$E$14)))))
+
IF(SUM($O104:$P104)=0,0,
IF('Flight Methodologies'!$D$4="A",0,
IF('Flight Methodologies'!$D$4="B",0,
IF('Flight Methodologies'!$D$4="C",0,0)
)))
+
IF($N104=0,0,
IF('Flight Methodologies'!$K$4="A",0,0)
),"")</f>
        <v>0</v>
      </c>
      <c r="AA104" s="169">
        <f t="shared" si="2"/>
        <v>21244.463854345759</v>
      </c>
      <c r="AC104" s="109">
        <f t="shared" si="3"/>
        <v>21.24446385434576</v>
      </c>
    </row>
    <row r="105" spans="2:29" x14ac:dyDescent="0.35">
      <c r="B105" s="63" t="s">
        <v>92</v>
      </c>
      <c r="C105" s="63" t="str">
        <f>IFERROR(VLOOKUP(B105,'Country and Student Data'!$B$5:$E$300,2,FALSE),"")</f>
        <v>Europe</v>
      </c>
      <c r="D105" s="104">
        <f>IFERROR(
VLOOKUP($B105,'Country and Student Data'!$B$5:$D$300,3,FALSE)
+
IF(OR(C105="Home",C105="UK"),0,
IF('Flight Methodologies'!$D$4="A",'Flight Methodologies'!$E$9,
IF('Flight Methodologies'!$D$4="B",'Flight Methodologies'!$E$17,
IF('Flight Methodologies'!$D$4="C",'Flight Methodologies'!$E$29+'Flight Methodologies'!$E$30,'Flight Methodologies'!$E$39+'Flight Methodologies'!$E$40)))), "")</f>
        <v>2578.5700000000002</v>
      </c>
      <c r="E105" s="101">
        <f>IFERROR(VLOOKUP(B105,'Country and Student Data'!B:E,4,FALSE),"")</f>
        <v>0</v>
      </c>
      <c r="G105" s="85">
        <v>2</v>
      </c>
      <c r="H105" s="66"/>
      <c r="I105" s="86"/>
      <c r="J105" s="86"/>
      <c r="K105" s="86"/>
      <c r="L105" s="86"/>
      <c r="M105" s="86"/>
      <c r="N105" s="86"/>
      <c r="O105" s="86">
        <v>1</v>
      </c>
      <c r="P105" s="86"/>
      <c r="R105" s="104">
        <f>IFERROR(
((I105*$D105*$E105*$G105*'Emission Factors'!$E$6))
+
IF(SUM($O105:$P105)=0,0,
IF('Flight Methodologies'!$D$4="A",(0.5*'Flight Methodologies'!$E$9*$E105*SUM($O105:$P105)*$G105*'Emission Factors'!$E$6),
IF('Flight Methodologies'!$D$4="B",(('Flight Methodologies'!$E$18*'Flight Methodologies'!$E$17*$E105*SUM($O105:$P105)*$G105*'Emission Factors'!$E$6)),
IF('Flight Methodologies'!$D$4="C",(0.5*'Flight Methodologies'!$E$30*$E105*SUM($O105:$P105)*$G105*'Emission Factors'!$E$6),(('Flight Methodologies'!$E$41*'Flight Methodologies'!$E$40*$E105*SUM($O105:$P105)*$G105*'Emission Factors'!$E$6)))
)))
+
IF($N105=0,0,
IF('Flight Methodologies'!$K$4="A",(0.5*'Flight Methodologies'!$K$9*$E105*$N105*$G105*'Emission Factors'!$E$6),(('Flight Methodologies'!$K$18*'Flight Methodologies'!$K$17*$E105*N105*$G105*'Emission Factors'!$E$6)))
),"")</f>
        <v>0</v>
      </c>
      <c r="S105" s="104">
        <f>IFERROR(((J105*$D105*$E105*$G105*'Emission Factors'!$E$7))
+
IF(SUM($O105:$P105)=0,0,
IF('Flight Methodologies'!$D$4="A",(0.5*'Flight Methodologies'!$E$9*$E105*SUM($O105:$P105)*$G105*'Emission Factors'!$E$7),
IF('Flight Methodologies'!$D$4="B",(('Flight Methodologies'!$E$19*'Flight Methodologies'!$E$17*$E105*SUM($O105:$P105)*$G105*'Emission Factors'!$E$7)),
IF('Flight Methodologies'!$D$4="C",(0.5*'Flight Methodologies'!$E$30*$E105*SUM($O105:$P105)*$G105*'Emission Factors'!$E$7),(('Flight Methodologies'!$E$42*'Flight Methodologies'!$E$40*$E105*SUM($O105:$P105)*$G105*'Emission Factors'!$E$7)))
)))
+
IF($N105=0,0,
IF('Flight Methodologies'!$K$4="A",(0.5*'Flight Methodologies'!$K$9*$E105*$N105*$G105*'Emission Factors'!$E$7),(('Flight Methodologies'!$K$19*'Flight Methodologies'!$K$17*$E105*N105*$G105*'Emission Factors'!$E$7)))
),"")</f>
        <v>0</v>
      </c>
      <c r="T105" s="104">
        <f>IFERROR(((K105*$D105*$E105*$G105*'Emission Factors'!$E$8))
+
IF(SUM($O105:$P105)=0,0,
IF('Flight Methodologies'!$D$4="A",0,
IF('Flight Methodologies'!$D$4="B",(('Flight Methodologies'!$E$20*'Flight Methodologies'!$E$17*$E105*SUM($O105:$P105)*$G105*'Emission Factors'!$E$8)),
IF('Flight Methodologies'!$D$4="C",0,(('Flight Methodologies'!$E$43*'Flight Methodologies'!$E$40*$E105*SUM($O105:$P105)*$G105*'Emission Factors'!$E$8)))
)))
+
IF($N105=0,0,
IF('Flight Methodologies'!$K$4="A",0,(('Flight Methodologies'!$K$20*'Flight Methodologies'!$K$17*$E105*N105*$G105*'Emission Factors'!$E$8)))
),"")</f>
        <v>0</v>
      </c>
      <c r="U105" s="104">
        <f>IFERROR(((L105*$D105*$E105*$G105*'Emission Factors'!$E$9))
+
IF(SUM($O105:$P105)=0,0,
IF('Flight Methodologies'!$D$4="A",0,
IF('Flight Methodologies'!$D$4="B",(('Flight Methodologies'!$E$21*'Flight Methodologies'!$E$17*$E105*SUM($O105:$P105)*$G105*'Emission Factors'!$E$9)),
IF('Flight Methodologies'!$D$4="C",0,(('Flight Methodologies'!$E$44*'Flight Methodologies'!$E$40*$E105*SUM($O105:$P105)*$G105*'Emission Factors'!$E$9)))
)))
+
IF($N105=0,0,
IF('Flight Methodologies'!$K$4="A",0,(('Flight Methodologies'!$K$21*'Flight Methodologies'!$K$17*$E105*N105*$G105*'Emission Factors'!$E$9)))
),"")</f>
        <v>0</v>
      </c>
      <c r="V105" s="104">
        <f>IF(SUM(I105:P105)=0,"",
IF(SUM($O105:$P105)=0,0,
IF('Flight Methodologies'!$D$4="A",0,
IF('Flight Methodologies'!$D$4="B",(('Flight Methodologies'!$E$22*'Flight Methodologies'!$E$17*$E105*SUM($O105:$P105)*$G105*'Emission Factors'!$E$10)),
IF('Flight Methodologies'!$D$4="C",0,(('Flight Methodologies'!$E$45*'Flight Methodologies'!$E$40*$E105*SUM($O105:$P105)*$G105*'Emission Factors'!$E$10)))
)))
+
IF($N105=0,0,
IF('Flight Methodologies'!$K$4="A",0,(('Flight Methodologies'!$K$22*'Flight Methodologies'!$K$17*$E105*N105*$G105*'Emission Factors'!$E$10)))
))</f>
        <v>0</v>
      </c>
      <c r="W105" s="104">
        <f>IFERROR(((M105*$D105*$E105*$G105*'Emission Factors'!$E$11))
+
IF(SUM($O105:$P105)=0,0,
IF('Flight Methodologies'!$D$4="A",0,
IF('Flight Methodologies'!$D$4="B",0,
IF('Flight Methodologies'!$D$4="C",0,0)
)))
+
IF($N105=0,0,
IF('Flight Methodologies'!$K$4="A",0,0)
),"")</f>
        <v>0</v>
      </c>
      <c r="X105" s="104">
        <f>IFERROR(IF('Flight Methodologies'!$K$4="A",((($D105-'Flight Methodologies'!$K$9)*$E105*$G105*$N105*'Emission Factors'!$E$12)),((($D105-'Flight Methodologies'!$K$17)*$E105*$G105*$N105*'Emission Factors'!$E$12))
)
+
IF(SUM($O105:$P105)=0,0,
IF('Flight Methodologies'!$D$4="A",0,
IF('Flight Methodologies'!$D$4="B",0,
IF('Flight Methodologies'!$D$4="C",('Flight Methodologies'!$E$29*$E105*SUM($O105:$P105)*$G105*'Emission Factors'!$E$12),('Flight Methodologies'!$E$39*$E105*SUM($O105:$P105)*$G105*'Emission Factors'!$E$12))
))),"")</f>
        <v>0</v>
      </c>
      <c r="Y105" s="104">
        <f>IFERROR(IF('Flight Methodologies'!$D$4="A",((($D105-'Flight Methodologies'!$E$9)*$E105*$G105*$O105*'Emission Factors'!$E$13)),
IF('Flight Methodologies'!$D$4="B",((($D105-'Flight Methodologies'!$E$17)*$E105*$G105*$O105*'Emission Factors'!$E$13)),
IF('Flight Methodologies'!$D$4="C",((($D105-SUM('Flight Methodologies'!$E$29:$E$30))*$E105*$G105*$O105*'Emission Factors'!$E$13)),((($D105-SUM('Flight Methodologies'!$E$39:$E$40))*$E105*$G105*$O105*'Emission Factors'!$E$13)))))
+
IF(SUM($O105:$P105)=0,0,
IF('Flight Methodologies'!$D$4="A",0,
IF('Flight Methodologies'!$D$4="B",0,
IF('Flight Methodologies'!$D$4="C",0,0)
)))
+
IF($N105=0,0,
IF('Flight Methodologies'!$K$4="A",0,0)
),"")</f>
        <v>0</v>
      </c>
      <c r="Z105" s="104">
        <f>IFERROR(IF('Flight Methodologies'!$D$4="A",((($D105-'Flight Methodologies'!$E$9)*$E105*$G105*$P105*'Emission Factors'!$E$14)),
IF('Flight Methodologies'!$D$4="B",((($D105-'Flight Methodologies'!$E$17)*$E105*$G105*$P105*'Emission Factors'!$E$14)),
IF('Flight Methodologies'!$D$4="C",((($D105-SUM('Flight Methodologies'!$E$29:$E$30))*$E105*$G105*$P105*'Emission Factors'!$E$14)),((($D105-SUM('Flight Methodologies'!$E$39:$E$40))*$E105*$G105*$P105*'Emission Factors'!$E$14)))))
+
IF(SUM($O105:$P105)=0,0,
IF('Flight Methodologies'!$D$4="A",0,
IF('Flight Methodologies'!$D$4="B",0,
IF('Flight Methodologies'!$D$4="C",0,0)
)))
+
IF($N105=0,0,
IF('Flight Methodologies'!$K$4="A",0,0)
),"")</f>
        <v>0</v>
      </c>
      <c r="AA105" s="169">
        <f t="shared" si="2"/>
        <v>0</v>
      </c>
      <c r="AC105" s="109">
        <f t="shared" si="3"/>
        <v>0</v>
      </c>
    </row>
    <row r="106" spans="2:29" x14ac:dyDescent="0.35">
      <c r="B106" s="63" t="s">
        <v>93</v>
      </c>
      <c r="C106" s="63" t="str">
        <f>IFERROR(VLOOKUP(B106,'Country and Student Data'!$B$5:$E$300,2,FALSE),"")</f>
        <v>Asia</v>
      </c>
      <c r="D106" s="104">
        <f>IFERROR(
VLOOKUP($B106,'Country and Student Data'!$B$5:$D$300,3,FALSE)
+
IF(OR(C106="Home",C106="UK"),0,
IF('Flight Methodologies'!$D$4="A",'Flight Methodologies'!$E$9,
IF('Flight Methodologies'!$D$4="B",'Flight Methodologies'!$E$17,
IF('Flight Methodologies'!$D$4="C",'Flight Methodologies'!$E$29+'Flight Methodologies'!$E$30,'Flight Methodologies'!$E$39+'Flight Methodologies'!$E$40)))), "")</f>
        <v>7402.57</v>
      </c>
      <c r="E106" s="101">
        <f>IFERROR(VLOOKUP(B106,'Country and Student Data'!B:E,4,FALSE),"")</f>
        <v>695</v>
      </c>
      <c r="G106" s="85">
        <v>2</v>
      </c>
      <c r="H106" s="66"/>
      <c r="I106" s="86"/>
      <c r="J106" s="86"/>
      <c r="K106" s="86"/>
      <c r="L106" s="86"/>
      <c r="M106" s="86"/>
      <c r="N106" s="86"/>
      <c r="O106" s="86"/>
      <c r="P106" s="86">
        <v>1</v>
      </c>
      <c r="R106" s="104">
        <f>IFERROR(
((I106*$D106*$E106*$G106*'Emission Factors'!$E$6))
+
IF(SUM($O106:$P106)=0,0,
IF('Flight Methodologies'!$D$4="A",(0.5*'Flight Methodologies'!$E$9*$E106*SUM($O106:$P106)*$G106*'Emission Factors'!$E$6),
IF('Flight Methodologies'!$D$4="B",(('Flight Methodologies'!$E$18*'Flight Methodologies'!$E$17*$E106*SUM($O106:$P106)*$G106*'Emission Factors'!$E$6)),
IF('Flight Methodologies'!$D$4="C",(0.5*'Flight Methodologies'!$E$30*$E106*SUM($O106:$P106)*$G106*'Emission Factors'!$E$6),(('Flight Methodologies'!$E$41*'Flight Methodologies'!$E$40*$E106*SUM($O106:$P106)*$G106*'Emission Factors'!$E$6)))
)))
+
IF($N106=0,0,
IF('Flight Methodologies'!$K$4="A",(0.5*'Flight Methodologies'!$K$9*$E106*$N106*$G106*'Emission Factors'!$E$6),(('Flight Methodologies'!$K$18*'Flight Methodologies'!$K$17*$E106*N106*$G106*'Emission Factors'!$E$6)))
),"")</f>
        <v>625.39992000000007</v>
      </c>
      <c r="S106" s="104">
        <f>IFERROR(((J106*$D106*$E106*$G106*'Emission Factors'!$E$7))
+
IF(SUM($O106:$P106)=0,0,
IF('Flight Methodologies'!$D$4="A",(0.5*'Flight Methodologies'!$E$9*$E106*SUM($O106:$P106)*$G106*'Emission Factors'!$E$7),
IF('Flight Methodologies'!$D$4="B",(('Flight Methodologies'!$E$19*'Flight Methodologies'!$E$17*$E106*SUM($O106:$P106)*$G106*'Emission Factors'!$E$7)),
IF('Flight Methodologies'!$D$4="C",(0.5*'Flight Methodologies'!$E$30*$E106*SUM($O106:$P106)*$G106*'Emission Factors'!$E$7),(('Flight Methodologies'!$E$42*'Flight Methodologies'!$E$40*$E106*SUM($O106:$P106)*$G106*'Emission Factors'!$E$7)))
)))
+
IF($N106=0,0,
IF('Flight Methodologies'!$K$4="A",(0.5*'Flight Methodologies'!$K$9*$E106*$N106*$G106*'Emission Factors'!$E$7),(('Flight Methodologies'!$K$19*'Flight Methodologies'!$K$17*$E106*N106*$G106*'Emission Factors'!$E$7)))
),"")</f>
        <v>0</v>
      </c>
      <c r="T106" s="104">
        <f>IFERROR(((K106*$D106*$E106*$G106*'Emission Factors'!$E$8))
+
IF(SUM($O106:$P106)=0,0,
IF('Flight Methodologies'!$D$4="A",0,
IF('Flight Methodologies'!$D$4="B",(('Flight Methodologies'!$E$20*'Flight Methodologies'!$E$17*$E106*SUM($O106:$P106)*$G106*'Emission Factors'!$E$8)),
IF('Flight Methodologies'!$D$4="C",0,(('Flight Methodologies'!$E$43*'Flight Methodologies'!$E$40*$E106*SUM($O106:$P106)*$G106*'Emission Factors'!$E$8)))
)))
+
IF($N106=0,0,
IF('Flight Methodologies'!$K$4="A",0,(('Flight Methodologies'!$K$20*'Flight Methodologies'!$K$17*$E106*N106*$G106*'Emission Factors'!$E$8)))
),"")</f>
        <v>0</v>
      </c>
      <c r="U106" s="104">
        <f>IFERROR(((L106*$D106*$E106*$G106*'Emission Factors'!$E$9))
+
IF(SUM($O106:$P106)=0,0,
IF('Flight Methodologies'!$D$4="A",0,
IF('Flight Methodologies'!$D$4="B",(('Flight Methodologies'!$E$21*'Flight Methodologies'!$E$17*$E106*SUM($O106:$P106)*$G106*'Emission Factors'!$E$9)),
IF('Flight Methodologies'!$D$4="C",0,(('Flight Methodologies'!$E$44*'Flight Methodologies'!$E$40*$E106*SUM($O106:$P106)*$G106*'Emission Factors'!$E$9)))
)))
+
IF($N106=0,0,
IF('Flight Methodologies'!$K$4="A",0,(('Flight Methodologies'!$K$21*'Flight Methodologies'!$K$17*$E106*N106*$G106*'Emission Factors'!$E$9)))
),"")</f>
        <v>383.37043104966449</v>
      </c>
      <c r="V106" s="104">
        <f>IF(SUM(I106:P106)=0,"",
IF(SUM($O106:$P106)=0,0,
IF('Flight Methodologies'!$D$4="A",0,
IF('Flight Methodologies'!$D$4="B",(('Flight Methodologies'!$E$22*'Flight Methodologies'!$E$17*$E106*SUM($O106:$P106)*$G106*'Emission Factors'!$E$10)),
IF('Flight Methodologies'!$D$4="C",0,(('Flight Methodologies'!$E$45*'Flight Methodologies'!$E$40*$E106*SUM($O106:$P106)*$G106*'Emission Factors'!$E$10)))
)))
+
IF($N106=0,0,
IF('Flight Methodologies'!$K$4="A",0,(('Flight Methodologies'!$K$22*'Flight Methodologies'!$K$17*$E106*N106*$G106*'Emission Factors'!$E$10)))
))</f>
        <v>557.75181704627107</v>
      </c>
      <c r="W106" s="104">
        <f>IFERROR(((M106*$D106*$E106*$G106*'Emission Factors'!$E$11))
+
IF(SUM($O106:$P106)=0,0,
IF('Flight Methodologies'!$D$4="A",0,
IF('Flight Methodologies'!$D$4="B",0,
IF('Flight Methodologies'!$D$4="C",0,0)
)))
+
IF($N106=0,0,
IF('Flight Methodologies'!$K$4="A",0,0)
),"")</f>
        <v>0</v>
      </c>
      <c r="X106" s="104">
        <f>IFERROR(IF('Flight Methodologies'!$K$4="A",((($D106-'Flight Methodologies'!$K$9)*$E106*$G106*$N106*'Emission Factors'!$E$12)),((($D106-'Flight Methodologies'!$K$17)*$E106*$G106*$N106*'Emission Factors'!$E$12))
)
+
IF(SUM($O106:$P106)=0,0,
IF('Flight Methodologies'!$D$4="A",0,
IF('Flight Methodologies'!$D$4="B",0,
IF('Flight Methodologies'!$D$4="C",('Flight Methodologies'!$E$29*$E106*SUM($O106:$P106)*$G106*'Emission Factors'!$E$12),('Flight Methodologies'!$E$39*$E106*SUM($O106:$P106)*$G106*'Emission Factors'!$E$12))
))),"")</f>
        <v>245317.44791399999</v>
      </c>
      <c r="Y106" s="104">
        <f>IFERROR(IF('Flight Methodologies'!$D$4="A",((($D106-'Flight Methodologies'!$E$9)*$E106*$G106*$O106*'Emission Factors'!$E$13)),
IF('Flight Methodologies'!$D$4="B",((($D106-'Flight Methodologies'!$E$17)*$E106*$G106*$O106*'Emission Factors'!$E$13)),
IF('Flight Methodologies'!$D$4="C",((($D106-SUM('Flight Methodologies'!$E$29:$E$30))*$E106*$G106*$O106*'Emission Factors'!$E$13)),((($D106-SUM('Flight Methodologies'!$E$39:$E$40))*$E106*$G106*$O106*'Emission Factors'!$E$13)))))
+
IF(SUM($O106:$P106)=0,0,
IF('Flight Methodologies'!$D$4="A",0,
IF('Flight Methodologies'!$D$4="B",0,
IF('Flight Methodologies'!$D$4="C",0,0)
)))
+
IF($N106=0,0,
IF('Flight Methodologies'!$K$4="A",0,0)
),"")</f>
        <v>0</v>
      </c>
      <c r="Z106" s="104">
        <f>IFERROR(IF('Flight Methodologies'!$D$4="A",((($D106-'Flight Methodologies'!$E$9)*$E106*$G106*$P106*'Emission Factors'!$E$14)),
IF('Flight Methodologies'!$D$4="B",((($D106-'Flight Methodologies'!$E$17)*$E106*$G106*$P106*'Emission Factors'!$E$14)),
IF('Flight Methodologies'!$D$4="C",((($D106-SUM('Flight Methodologies'!$E$29:$E$30))*$E106*$G106*$P106*'Emission Factors'!$E$14)),((($D106-SUM('Flight Methodologies'!$E$39:$E$40))*$E106*$G106*$P106*'Emission Factors'!$E$14)))))
+
IF(SUM($O106:$P106)=0,0,
IF('Flight Methodologies'!$D$4="A",0,
IF('Flight Methodologies'!$D$4="B",0,
IF('Flight Methodologies'!$D$4="C",0,0)
)))
+
IF($N106=0,0,
IF('Flight Methodologies'!$K$4="A",0,0)
),"")</f>
        <v>1876697.6163000001</v>
      </c>
      <c r="AA106" s="169">
        <f t="shared" si="2"/>
        <v>2123581.5863820962</v>
      </c>
      <c r="AC106" s="109">
        <f t="shared" si="3"/>
        <v>2123.5815863820962</v>
      </c>
    </row>
    <row r="107" spans="2:29" x14ac:dyDescent="0.35">
      <c r="B107" s="63" t="s">
        <v>94</v>
      </c>
      <c r="C107" s="63" t="str">
        <f>IFERROR(VLOOKUP(B107,'Country and Student Data'!$B$5:$E$300,2,FALSE),"")</f>
        <v>Asia</v>
      </c>
      <c r="D107" s="104">
        <f>IFERROR(
VLOOKUP($B107,'Country and Student Data'!$B$5:$D$300,3,FALSE)
+
IF(OR(C107="Home",C107="UK"),0,
IF('Flight Methodologies'!$D$4="A",'Flight Methodologies'!$E$9,
IF('Flight Methodologies'!$D$4="B",'Flight Methodologies'!$E$17,
IF('Flight Methodologies'!$D$4="C",'Flight Methodologies'!$E$29+'Flight Methodologies'!$E$30,'Flight Methodologies'!$E$39+'Flight Methodologies'!$E$40)))), "")</f>
        <v>12338.57</v>
      </c>
      <c r="E107" s="101">
        <f>IFERROR(VLOOKUP(B107,'Country and Student Data'!B:E,4,FALSE),"")</f>
        <v>34</v>
      </c>
      <c r="G107" s="85">
        <v>2</v>
      </c>
      <c r="H107" s="66"/>
      <c r="I107" s="86"/>
      <c r="J107" s="86"/>
      <c r="K107" s="86"/>
      <c r="L107" s="86"/>
      <c r="M107" s="86"/>
      <c r="N107" s="86"/>
      <c r="O107" s="86"/>
      <c r="P107" s="86">
        <v>1</v>
      </c>
      <c r="R107" s="104">
        <f>IFERROR(
((I107*$D107*$E107*$G107*'Emission Factors'!$E$6))
+
IF(SUM($O107:$P107)=0,0,
IF('Flight Methodologies'!$D$4="A",(0.5*'Flight Methodologies'!$E$9*$E107*SUM($O107:$P107)*$G107*'Emission Factors'!$E$6),
IF('Flight Methodologies'!$D$4="B",(('Flight Methodologies'!$E$18*'Flight Methodologies'!$E$17*$E107*SUM($O107:$P107)*$G107*'Emission Factors'!$E$6)),
IF('Flight Methodologies'!$D$4="C",(0.5*'Flight Methodologies'!$E$30*$E107*SUM($O107:$P107)*$G107*'Emission Factors'!$E$6),(('Flight Methodologies'!$E$41*'Flight Methodologies'!$E$40*$E107*SUM($O107:$P107)*$G107*'Emission Factors'!$E$6)))
)))
+
IF($N107=0,0,
IF('Flight Methodologies'!$K$4="A",(0.5*'Flight Methodologies'!$K$9*$E107*$N107*$G107*'Emission Factors'!$E$6),(('Flight Methodologies'!$K$18*'Flight Methodologies'!$K$17*$E107*N107*$G107*'Emission Factors'!$E$6)))
),"")</f>
        <v>30.595104000000006</v>
      </c>
      <c r="S107" s="104">
        <f>IFERROR(((J107*$D107*$E107*$G107*'Emission Factors'!$E$7))
+
IF(SUM($O107:$P107)=0,0,
IF('Flight Methodologies'!$D$4="A",(0.5*'Flight Methodologies'!$E$9*$E107*SUM($O107:$P107)*$G107*'Emission Factors'!$E$7),
IF('Flight Methodologies'!$D$4="B",(('Flight Methodologies'!$E$19*'Flight Methodologies'!$E$17*$E107*SUM($O107:$P107)*$G107*'Emission Factors'!$E$7)),
IF('Flight Methodologies'!$D$4="C",(0.5*'Flight Methodologies'!$E$30*$E107*SUM($O107:$P107)*$G107*'Emission Factors'!$E$7),(('Flight Methodologies'!$E$42*'Flight Methodologies'!$E$40*$E107*SUM($O107:$P107)*$G107*'Emission Factors'!$E$7)))
)))
+
IF($N107=0,0,
IF('Flight Methodologies'!$K$4="A",(0.5*'Flight Methodologies'!$K$9*$E107*$N107*$G107*'Emission Factors'!$E$7),(('Flight Methodologies'!$K$19*'Flight Methodologies'!$K$17*$E107*N107*$G107*'Emission Factors'!$E$7)))
),"")</f>
        <v>0</v>
      </c>
      <c r="T107" s="104">
        <f>IFERROR(((K107*$D107*$E107*$G107*'Emission Factors'!$E$8))
+
IF(SUM($O107:$P107)=0,0,
IF('Flight Methodologies'!$D$4="A",0,
IF('Flight Methodologies'!$D$4="B",(('Flight Methodologies'!$E$20*'Flight Methodologies'!$E$17*$E107*SUM($O107:$P107)*$G107*'Emission Factors'!$E$8)),
IF('Flight Methodologies'!$D$4="C",0,(('Flight Methodologies'!$E$43*'Flight Methodologies'!$E$40*$E107*SUM($O107:$P107)*$G107*'Emission Factors'!$E$8)))
)))
+
IF($N107=0,0,
IF('Flight Methodologies'!$K$4="A",0,(('Flight Methodologies'!$K$20*'Flight Methodologies'!$K$17*$E107*N107*$G107*'Emission Factors'!$E$8)))
),"")</f>
        <v>0</v>
      </c>
      <c r="U107" s="104">
        <f>IFERROR(((L107*$D107*$E107*$G107*'Emission Factors'!$E$9))
+
IF(SUM($O107:$P107)=0,0,
IF('Flight Methodologies'!$D$4="A",0,
IF('Flight Methodologies'!$D$4="B",(('Flight Methodologies'!$E$21*'Flight Methodologies'!$E$17*$E107*SUM($O107:$P107)*$G107*'Emission Factors'!$E$9)),
IF('Flight Methodologies'!$D$4="C",0,(('Flight Methodologies'!$E$44*'Flight Methodologies'!$E$40*$E107*SUM($O107:$P107)*$G107*'Emission Factors'!$E$9)))
)))
+
IF($N107=0,0,
IF('Flight Methodologies'!$K$4="A",0,(('Flight Methodologies'!$K$21*'Flight Methodologies'!$K$17*$E107*N107*$G107*'Emission Factors'!$E$9)))
),"")</f>
        <v>18.75481245422819</v>
      </c>
      <c r="V107" s="104">
        <f>IF(SUM(I107:P107)=0,"",
IF(SUM($O107:$P107)=0,0,
IF('Flight Methodologies'!$D$4="A",0,
IF('Flight Methodologies'!$D$4="B",(('Flight Methodologies'!$E$22*'Flight Methodologies'!$E$17*$E107*SUM($O107:$P107)*$G107*'Emission Factors'!$E$10)),
IF('Flight Methodologies'!$D$4="C",0,(('Flight Methodologies'!$E$45*'Flight Methodologies'!$E$40*$E107*SUM($O107:$P107)*$G107*'Emission Factors'!$E$10)))
)))
+
IF($N107=0,0,
IF('Flight Methodologies'!$K$4="A",0,(('Flight Methodologies'!$K$22*'Flight Methodologies'!$K$17*$E107*N107*$G107*'Emission Factors'!$E$10)))
))</f>
        <v>27.285700402263622</v>
      </c>
      <c r="W107" s="104">
        <f>IFERROR(((M107*$D107*$E107*$G107*'Emission Factors'!$E$11))
+
IF(SUM($O107:$P107)=0,0,
IF('Flight Methodologies'!$D$4="A",0,
IF('Flight Methodologies'!$D$4="B",0,
IF('Flight Methodologies'!$D$4="C",0,0)
)))
+
IF($N107=0,0,
IF('Flight Methodologies'!$K$4="A",0,0)
),"")</f>
        <v>0</v>
      </c>
      <c r="X107" s="104">
        <f>IFERROR(IF('Flight Methodologies'!$K$4="A",((($D107-'Flight Methodologies'!$K$9)*$E107*$G107*$N107*'Emission Factors'!$E$12)),((($D107-'Flight Methodologies'!$K$17)*$E107*$G107*$N107*'Emission Factors'!$E$12))
)
+
IF(SUM($O107:$P107)=0,0,
IF('Flight Methodologies'!$D$4="A",0,
IF('Flight Methodologies'!$D$4="B",0,
IF('Flight Methodologies'!$D$4="C",('Flight Methodologies'!$E$29*$E107*SUM($O107:$P107)*$G107*'Emission Factors'!$E$12),('Flight Methodologies'!$E$39*$E107*SUM($O107:$P107)*$G107*'Emission Factors'!$E$12))
))),"")</f>
        <v>12001.141336799999</v>
      </c>
      <c r="Y107" s="104">
        <f>IFERROR(IF('Flight Methodologies'!$D$4="A",((($D107-'Flight Methodologies'!$E$9)*$E107*$G107*$O107*'Emission Factors'!$E$13)),
IF('Flight Methodologies'!$D$4="B",((($D107-'Flight Methodologies'!$E$17)*$E107*$G107*$O107*'Emission Factors'!$E$13)),
IF('Flight Methodologies'!$D$4="C",((($D107-SUM('Flight Methodologies'!$E$29:$E$30))*$E107*$G107*$O107*'Emission Factors'!$E$13)),((($D107-SUM('Flight Methodologies'!$E$39:$E$40))*$E107*$G107*$O107*'Emission Factors'!$E$13)))))
+
IF(SUM($O107:$P107)=0,0,
IF('Flight Methodologies'!$D$4="A",0,
IF('Flight Methodologies'!$D$4="B",0,
IF('Flight Methodologies'!$D$4="C",0,0)
)))
+
IF($N107=0,0,
IF('Flight Methodologies'!$K$4="A",0,0)
),"")</f>
        <v>0</v>
      </c>
      <c r="Z107" s="104">
        <f>IFERROR(IF('Flight Methodologies'!$D$4="A",((($D107-'Flight Methodologies'!$E$9)*$E107*$G107*$P107*'Emission Factors'!$E$14)),
IF('Flight Methodologies'!$D$4="B",((($D107-'Flight Methodologies'!$E$17)*$E107*$G107*$P107*'Emission Factors'!$E$14)),
IF('Flight Methodologies'!$D$4="C",((($D107-SUM('Flight Methodologies'!$E$29:$E$30))*$E107*$G107*$P107*'Emission Factors'!$E$14)),((($D107-SUM('Flight Methodologies'!$E$39:$E$40))*$E107*$G107*$P107*'Emission Factors'!$E$14)))))
+
IF(SUM($O107:$P107)=0,0,
IF('Flight Methodologies'!$D$4="A",0,
IF('Flight Methodologies'!$D$4="B",0,
IF('Flight Methodologies'!$D$4="C",0,0)
)))
+
IF($N107=0,0,
IF('Flight Methodologies'!$K$4="A",0,0)
),"")</f>
        <v>158976.18884000002</v>
      </c>
      <c r="AA107" s="169">
        <f t="shared" si="2"/>
        <v>171053.96579365651</v>
      </c>
      <c r="AC107" s="109">
        <f t="shared" si="3"/>
        <v>171.05396579365652</v>
      </c>
    </row>
    <row r="108" spans="2:29" x14ac:dyDescent="0.35">
      <c r="B108" s="63" t="s">
        <v>95</v>
      </c>
      <c r="C108" s="63" t="str">
        <f>IFERROR(VLOOKUP(B108,'Country and Student Data'!$B$5:$E$300,2,FALSE),"")</f>
        <v>Asia</v>
      </c>
      <c r="D108" s="104">
        <f>IFERROR(
VLOOKUP($B108,'Country and Student Data'!$B$5:$D$300,3,FALSE)
+
IF(OR(C108="Home",C108="UK"),0,
IF('Flight Methodologies'!$D$4="A",'Flight Methodologies'!$E$9,
IF('Flight Methodologies'!$D$4="B",'Flight Methodologies'!$E$17,
IF('Flight Methodologies'!$D$4="C",'Flight Methodologies'!$E$29+'Flight Methodologies'!$E$30,'Flight Methodologies'!$E$39+'Flight Methodologies'!$E$40)))), "")</f>
        <v>5077.57</v>
      </c>
      <c r="E108" s="101">
        <f>IFERROR(VLOOKUP(B108,'Country and Student Data'!B:E,4,FALSE),"")</f>
        <v>31</v>
      </c>
      <c r="G108" s="85">
        <v>2</v>
      </c>
      <c r="H108" s="66"/>
      <c r="I108" s="86"/>
      <c r="J108" s="86"/>
      <c r="K108" s="86"/>
      <c r="L108" s="86"/>
      <c r="M108" s="86"/>
      <c r="N108" s="86"/>
      <c r="O108" s="86"/>
      <c r="P108" s="86">
        <v>1</v>
      </c>
      <c r="R108" s="104">
        <f>IFERROR(
((I108*$D108*$E108*$G108*'Emission Factors'!$E$6))
+
IF(SUM($O108:$P108)=0,0,
IF('Flight Methodologies'!$D$4="A",(0.5*'Flight Methodologies'!$E$9*$E108*SUM($O108:$P108)*$G108*'Emission Factors'!$E$6),
IF('Flight Methodologies'!$D$4="B",(('Flight Methodologies'!$E$18*'Flight Methodologies'!$E$17*$E108*SUM($O108:$P108)*$G108*'Emission Factors'!$E$6)),
IF('Flight Methodologies'!$D$4="C",(0.5*'Flight Methodologies'!$E$30*$E108*SUM($O108:$P108)*$G108*'Emission Factors'!$E$6),(('Flight Methodologies'!$E$41*'Flight Methodologies'!$E$40*$E108*SUM($O108:$P108)*$G108*'Emission Factors'!$E$6)))
)))
+
IF($N108=0,0,
IF('Flight Methodologies'!$K$4="A",(0.5*'Flight Methodologies'!$K$9*$E108*$N108*$G108*'Emission Factors'!$E$6),(('Flight Methodologies'!$K$18*'Flight Methodologies'!$K$17*$E108*N108*$G108*'Emission Factors'!$E$6)))
),"")</f>
        <v>27.895536000000003</v>
      </c>
      <c r="S108" s="104">
        <f>IFERROR(((J108*$D108*$E108*$G108*'Emission Factors'!$E$7))
+
IF(SUM($O108:$P108)=0,0,
IF('Flight Methodologies'!$D$4="A",(0.5*'Flight Methodologies'!$E$9*$E108*SUM($O108:$P108)*$G108*'Emission Factors'!$E$7),
IF('Flight Methodologies'!$D$4="B",(('Flight Methodologies'!$E$19*'Flight Methodologies'!$E$17*$E108*SUM($O108:$P108)*$G108*'Emission Factors'!$E$7)),
IF('Flight Methodologies'!$D$4="C",(0.5*'Flight Methodologies'!$E$30*$E108*SUM($O108:$P108)*$G108*'Emission Factors'!$E$7),(('Flight Methodologies'!$E$42*'Flight Methodologies'!$E$40*$E108*SUM($O108:$P108)*$G108*'Emission Factors'!$E$7)))
)))
+
IF($N108=0,0,
IF('Flight Methodologies'!$K$4="A",(0.5*'Flight Methodologies'!$K$9*$E108*$N108*$G108*'Emission Factors'!$E$7),(('Flight Methodologies'!$K$19*'Flight Methodologies'!$K$17*$E108*N108*$G108*'Emission Factors'!$E$7)))
),"")</f>
        <v>0</v>
      </c>
      <c r="T108" s="104">
        <f>IFERROR(((K108*$D108*$E108*$G108*'Emission Factors'!$E$8))
+
IF(SUM($O108:$P108)=0,0,
IF('Flight Methodologies'!$D$4="A",0,
IF('Flight Methodologies'!$D$4="B",(('Flight Methodologies'!$E$20*'Flight Methodologies'!$E$17*$E108*SUM($O108:$P108)*$G108*'Emission Factors'!$E$8)),
IF('Flight Methodologies'!$D$4="C",0,(('Flight Methodologies'!$E$43*'Flight Methodologies'!$E$40*$E108*SUM($O108:$P108)*$G108*'Emission Factors'!$E$8)))
)))
+
IF($N108=0,0,
IF('Flight Methodologies'!$K$4="A",0,(('Flight Methodologies'!$K$20*'Flight Methodologies'!$K$17*$E108*N108*$G108*'Emission Factors'!$E$8)))
),"")</f>
        <v>0</v>
      </c>
      <c r="U108" s="104">
        <f>IFERROR(((L108*$D108*$E108*$G108*'Emission Factors'!$E$9))
+
IF(SUM($O108:$P108)=0,0,
IF('Flight Methodologies'!$D$4="A",0,
IF('Flight Methodologies'!$D$4="B",(('Flight Methodologies'!$E$21*'Flight Methodologies'!$E$17*$E108*SUM($O108:$P108)*$G108*'Emission Factors'!$E$9)),
IF('Flight Methodologies'!$D$4="C",0,(('Flight Methodologies'!$E$44*'Flight Methodologies'!$E$40*$E108*SUM($O108:$P108)*$G108*'Emission Factors'!$E$9)))
)))
+
IF($N108=0,0,
IF('Flight Methodologies'!$K$4="A",0,(('Flight Methodologies'!$K$21*'Flight Methodologies'!$K$17*$E108*N108*$G108*'Emission Factors'!$E$9)))
),"")</f>
        <v>17.099976061208054</v>
      </c>
      <c r="V108" s="104">
        <f>IF(SUM(I108:P108)=0,"",
IF(SUM($O108:$P108)=0,0,
IF('Flight Methodologies'!$D$4="A",0,
IF('Flight Methodologies'!$D$4="B",(('Flight Methodologies'!$E$22*'Flight Methodologies'!$E$17*$E108*SUM($O108:$P108)*$G108*'Emission Factors'!$E$10)),
IF('Flight Methodologies'!$D$4="C",0,(('Flight Methodologies'!$E$45*'Flight Methodologies'!$E$40*$E108*SUM($O108:$P108)*$G108*'Emission Factors'!$E$10)))
)))
+
IF($N108=0,0,
IF('Flight Methodologies'!$K$4="A",0,(('Flight Methodologies'!$K$22*'Flight Methodologies'!$K$17*$E108*N108*$G108*'Emission Factors'!$E$10)))
))</f>
        <v>24.878138602063888</v>
      </c>
      <c r="W108" s="104">
        <f>IFERROR(((M108*$D108*$E108*$G108*'Emission Factors'!$E$11))
+
IF(SUM($O108:$P108)=0,0,
IF('Flight Methodologies'!$D$4="A",0,
IF('Flight Methodologies'!$D$4="B",0,
IF('Flight Methodologies'!$D$4="C",0,0)
)))
+
IF($N108=0,0,
IF('Flight Methodologies'!$K$4="A",0,0)
),"")</f>
        <v>0</v>
      </c>
      <c r="X108" s="104">
        <f>IFERROR(IF('Flight Methodologies'!$K$4="A",((($D108-'Flight Methodologies'!$K$9)*$E108*$G108*$N108*'Emission Factors'!$E$12)),((($D108-'Flight Methodologies'!$K$17)*$E108*$G108*$N108*'Emission Factors'!$E$12))
)
+
IF(SUM($O108:$P108)=0,0,
IF('Flight Methodologies'!$D$4="A",0,
IF('Flight Methodologies'!$D$4="B",0,
IF('Flight Methodologies'!$D$4="C",('Flight Methodologies'!$E$29*$E108*SUM($O108:$P108)*$G108*'Emission Factors'!$E$12),('Flight Methodologies'!$E$39*$E108*SUM($O108:$P108)*$G108*'Emission Factors'!$E$12))
))),"")</f>
        <v>10942.2171012</v>
      </c>
      <c r="Y108" s="104">
        <f>IFERROR(IF('Flight Methodologies'!$D$4="A",((($D108-'Flight Methodologies'!$E$9)*$E108*$G108*$O108*'Emission Factors'!$E$13)),
IF('Flight Methodologies'!$D$4="B",((($D108-'Flight Methodologies'!$E$17)*$E108*$G108*$O108*'Emission Factors'!$E$13)),
IF('Flight Methodologies'!$D$4="C",((($D108-SUM('Flight Methodologies'!$E$29:$E$30))*$E108*$G108*$O108*'Emission Factors'!$E$13)),((($D108-SUM('Flight Methodologies'!$E$39:$E$40))*$E108*$G108*$O108*'Emission Factors'!$E$13)))))
+
IF(SUM($O108:$P108)=0,0,
IF('Flight Methodologies'!$D$4="A",0,
IF('Flight Methodologies'!$D$4="B",0,
IF('Flight Methodologies'!$D$4="C",0,0)
)))
+
IF($N108=0,0,
IF('Flight Methodologies'!$K$4="A",0,0)
),"")</f>
        <v>0</v>
      </c>
      <c r="Z108" s="104">
        <f>IFERROR(IF('Flight Methodologies'!$D$4="A",((($D108-'Flight Methodologies'!$E$9)*$E108*$G108*$P108*'Emission Factors'!$E$14)),
IF('Flight Methodologies'!$D$4="B",((($D108-'Flight Methodologies'!$E$17)*$E108*$G108*$P108*'Emission Factors'!$E$14)),
IF('Flight Methodologies'!$D$4="C",((($D108-SUM('Flight Methodologies'!$E$29:$E$30))*$E108*$G108*$P108*'Emission Factors'!$E$14)),((($D108-SUM('Flight Methodologies'!$E$39:$E$40))*$E108*$G108*$P108*'Emission Factors'!$E$14)))))
+
IF(SUM($O108:$P108)=0,0,
IF('Flight Methodologies'!$D$4="A",0,
IF('Flight Methodologies'!$D$4="B",0,
IF('Flight Methodologies'!$D$4="C",0,0)
)))
+
IF($N108=0,0,
IF('Flight Methodologies'!$K$4="A",0,0)
),"")</f>
        <v>54862.958040000005</v>
      </c>
      <c r="AA108" s="169">
        <f t="shared" si="2"/>
        <v>65875.048791863272</v>
      </c>
      <c r="AC108" s="109">
        <f t="shared" si="3"/>
        <v>65.875048791863279</v>
      </c>
    </row>
    <row r="109" spans="2:29" x14ac:dyDescent="0.35">
      <c r="B109" s="63" t="s">
        <v>96</v>
      </c>
      <c r="C109" s="63" t="str">
        <f>IFERROR(VLOOKUP(B109,'Country and Student Data'!$B$5:$E$300,2,FALSE),"")</f>
        <v>Asia</v>
      </c>
      <c r="D109" s="104">
        <f>IFERROR(
VLOOKUP($B109,'Country and Student Data'!$B$5:$D$300,3,FALSE)
+
IF(OR(C109="Home",C109="UK"),0,
IF('Flight Methodologies'!$D$4="A",'Flight Methodologies'!$E$9,
IF('Flight Methodologies'!$D$4="B",'Flight Methodologies'!$E$17,
IF('Flight Methodologies'!$D$4="C",'Flight Methodologies'!$E$29+'Flight Methodologies'!$E$30,'Flight Methodologies'!$E$39+'Flight Methodologies'!$E$40)))), "")</f>
        <v>4732.57</v>
      </c>
      <c r="E109" s="101">
        <f>IFERROR(VLOOKUP(B109,'Country and Student Data'!B:E,4,FALSE),"")</f>
        <v>65</v>
      </c>
      <c r="G109" s="85">
        <v>2</v>
      </c>
      <c r="H109" s="66"/>
      <c r="I109" s="86"/>
      <c r="J109" s="86"/>
      <c r="K109" s="86"/>
      <c r="L109" s="86"/>
      <c r="M109" s="86"/>
      <c r="N109" s="86"/>
      <c r="O109" s="86"/>
      <c r="P109" s="86">
        <v>1</v>
      </c>
      <c r="R109" s="104">
        <f>IFERROR(
((I109*$D109*$E109*$G109*'Emission Factors'!$E$6))
+
IF(SUM($O109:$P109)=0,0,
IF('Flight Methodologies'!$D$4="A",(0.5*'Flight Methodologies'!$E$9*$E109*SUM($O109:$P109)*$G109*'Emission Factors'!$E$6),
IF('Flight Methodologies'!$D$4="B",(('Flight Methodologies'!$E$18*'Flight Methodologies'!$E$17*$E109*SUM($O109:$P109)*$G109*'Emission Factors'!$E$6)),
IF('Flight Methodologies'!$D$4="C",(0.5*'Flight Methodologies'!$E$30*$E109*SUM($O109:$P109)*$G109*'Emission Factors'!$E$6),(('Flight Methodologies'!$E$41*'Flight Methodologies'!$E$40*$E109*SUM($O109:$P109)*$G109*'Emission Factors'!$E$6)))
)))
+
IF($N109=0,0,
IF('Flight Methodologies'!$K$4="A",(0.5*'Flight Methodologies'!$K$9*$E109*$N109*$G109*'Emission Factors'!$E$6),(('Flight Methodologies'!$K$18*'Flight Methodologies'!$K$17*$E109*N109*$G109*'Emission Factors'!$E$6)))
),"")</f>
        <v>58.490640000000006</v>
      </c>
      <c r="S109" s="104">
        <f>IFERROR(((J109*$D109*$E109*$G109*'Emission Factors'!$E$7))
+
IF(SUM($O109:$P109)=0,0,
IF('Flight Methodologies'!$D$4="A",(0.5*'Flight Methodologies'!$E$9*$E109*SUM($O109:$P109)*$G109*'Emission Factors'!$E$7),
IF('Flight Methodologies'!$D$4="B",(('Flight Methodologies'!$E$19*'Flight Methodologies'!$E$17*$E109*SUM($O109:$P109)*$G109*'Emission Factors'!$E$7)),
IF('Flight Methodologies'!$D$4="C",(0.5*'Flight Methodologies'!$E$30*$E109*SUM($O109:$P109)*$G109*'Emission Factors'!$E$7),(('Flight Methodologies'!$E$42*'Flight Methodologies'!$E$40*$E109*SUM($O109:$P109)*$G109*'Emission Factors'!$E$7)))
)))
+
IF($N109=0,0,
IF('Flight Methodologies'!$K$4="A",(0.5*'Flight Methodologies'!$K$9*$E109*$N109*$G109*'Emission Factors'!$E$7),(('Flight Methodologies'!$K$19*'Flight Methodologies'!$K$17*$E109*N109*$G109*'Emission Factors'!$E$7)))
),"")</f>
        <v>0</v>
      </c>
      <c r="T109" s="104">
        <f>IFERROR(((K109*$D109*$E109*$G109*'Emission Factors'!$E$8))
+
IF(SUM($O109:$P109)=0,0,
IF('Flight Methodologies'!$D$4="A",0,
IF('Flight Methodologies'!$D$4="B",(('Flight Methodologies'!$E$20*'Flight Methodologies'!$E$17*$E109*SUM($O109:$P109)*$G109*'Emission Factors'!$E$8)),
IF('Flight Methodologies'!$D$4="C",0,(('Flight Methodologies'!$E$43*'Flight Methodologies'!$E$40*$E109*SUM($O109:$P109)*$G109*'Emission Factors'!$E$8)))
)))
+
IF($N109=0,0,
IF('Flight Methodologies'!$K$4="A",0,(('Flight Methodologies'!$K$20*'Flight Methodologies'!$K$17*$E109*N109*$G109*'Emission Factors'!$E$8)))
),"")</f>
        <v>0</v>
      </c>
      <c r="U109" s="104">
        <f>IFERROR(((L109*$D109*$E109*$G109*'Emission Factors'!$E$9))
+
IF(SUM($O109:$P109)=0,0,
IF('Flight Methodologies'!$D$4="A",0,
IF('Flight Methodologies'!$D$4="B",(('Flight Methodologies'!$E$21*'Flight Methodologies'!$E$17*$E109*SUM($O109:$P109)*$G109*'Emission Factors'!$E$9)),
IF('Flight Methodologies'!$D$4="C",0,(('Flight Methodologies'!$E$44*'Flight Methodologies'!$E$40*$E109*SUM($O109:$P109)*$G109*'Emission Factors'!$E$9)))
)))
+
IF($N109=0,0,
IF('Flight Methodologies'!$K$4="A",0,(('Flight Methodologies'!$K$21*'Flight Methodologies'!$K$17*$E109*N109*$G109*'Emission Factors'!$E$9)))
),"")</f>
        <v>35.85478851543624</v>
      </c>
      <c r="V109" s="104">
        <f>IF(SUM(I109:P109)=0,"",
IF(SUM($O109:$P109)=0,0,
IF('Flight Methodologies'!$D$4="A",0,
IF('Flight Methodologies'!$D$4="B",(('Flight Methodologies'!$E$22*'Flight Methodologies'!$E$17*$E109*SUM($O109:$P109)*$G109*'Emission Factors'!$E$10)),
IF('Flight Methodologies'!$D$4="C",0,(('Flight Methodologies'!$E$45*'Flight Methodologies'!$E$40*$E109*SUM($O109:$P109)*$G109*'Emission Factors'!$E$10)))
)))
+
IF($N109=0,0,
IF('Flight Methodologies'!$K$4="A",0,(('Flight Methodologies'!$K$22*'Flight Methodologies'!$K$17*$E109*N109*$G109*'Emission Factors'!$E$10)))
))</f>
        <v>52.163839004327507</v>
      </c>
      <c r="W109" s="104">
        <f>IFERROR(((M109*$D109*$E109*$G109*'Emission Factors'!$E$11))
+
IF(SUM($O109:$P109)=0,0,
IF('Flight Methodologies'!$D$4="A",0,
IF('Flight Methodologies'!$D$4="B",0,
IF('Flight Methodologies'!$D$4="C",0,0)
)))
+
IF($N109=0,0,
IF('Flight Methodologies'!$K$4="A",0,0)
),"")</f>
        <v>0</v>
      </c>
      <c r="X109" s="104">
        <f>IFERROR(IF('Flight Methodologies'!$K$4="A",((($D109-'Flight Methodologies'!$K$9)*$E109*$G109*$N109*'Emission Factors'!$E$12)),((($D109-'Flight Methodologies'!$K$17)*$E109*$G109*$N109*'Emission Factors'!$E$12))
)
+
IF(SUM($O109:$P109)=0,0,
IF('Flight Methodologies'!$D$4="A",0,
IF('Flight Methodologies'!$D$4="B",0,
IF('Flight Methodologies'!$D$4="C",('Flight Methodologies'!$E$29*$E109*SUM($O109:$P109)*$G109*'Emission Factors'!$E$12),('Flight Methodologies'!$E$39*$E109*SUM($O109:$P109)*$G109*'Emission Factors'!$E$12))
))),"")</f>
        <v>22943.358437999999</v>
      </c>
      <c r="Y109" s="104">
        <f>IFERROR(IF('Flight Methodologies'!$D$4="A",((($D109-'Flight Methodologies'!$E$9)*$E109*$G109*$O109*'Emission Factors'!$E$13)),
IF('Flight Methodologies'!$D$4="B",((($D109-'Flight Methodologies'!$E$17)*$E109*$G109*$O109*'Emission Factors'!$E$13)),
IF('Flight Methodologies'!$D$4="C",((($D109-SUM('Flight Methodologies'!$E$29:$E$30))*$E109*$G109*$O109*'Emission Factors'!$E$13)),((($D109-SUM('Flight Methodologies'!$E$39:$E$40))*$E109*$G109*$O109*'Emission Factors'!$E$13)))))
+
IF(SUM($O109:$P109)=0,0,
IF('Flight Methodologies'!$D$4="A",0,
IF('Flight Methodologies'!$D$4="B",0,
IF('Flight Methodologies'!$D$4="C",0,0)
)))
+
IF($N109=0,0,
IF('Flight Methodologies'!$K$4="A",0,0)
),"")</f>
        <v>0</v>
      </c>
      <c r="Z109" s="104">
        <f>IFERROR(IF('Flight Methodologies'!$D$4="A",((($D109-'Flight Methodologies'!$E$9)*$E109*$G109*$P109*'Emission Factors'!$E$14)),
IF('Flight Methodologies'!$D$4="B",((($D109-'Flight Methodologies'!$E$17)*$E109*$G109*$P109*'Emission Factors'!$E$14)),
IF('Flight Methodologies'!$D$4="C",((($D109-SUM('Flight Methodologies'!$E$29:$E$30))*$E109*$G109*$P109*'Emission Factors'!$E$14)),((($D109-SUM('Flight Methodologies'!$E$39:$E$40))*$E109*$G109*$P109*'Emission Factors'!$E$14)))))
+
IF(SUM($O109:$P109)=0,0,
IF('Flight Methodologies'!$D$4="A",0,
IF('Flight Methodologies'!$D$4="B",0,
IF('Flight Methodologies'!$D$4="C",0,0)
)))
+
IF($N109=0,0,
IF('Flight Methodologies'!$K$4="A",0,0)
),"")</f>
        <v>106060.30109999998</v>
      </c>
      <c r="AA109" s="169">
        <f t="shared" si="2"/>
        <v>129150.16880551974</v>
      </c>
      <c r="AC109" s="109">
        <f t="shared" si="3"/>
        <v>129.15016880551974</v>
      </c>
    </row>
    <row r="110" spans="2:29" x14ac:dyDescent="0.35">
      <c r="B110" s="63" t="s">
        <v>97</v>
      </c>
      <c r="C110" s="63" t="str">
        <f>IFERROR(VLOOKUP(B110,'Country and Student Data'!$B$5:$E$300,2,FALSE),"")</f>
        <v>Europe</v>
      </c>
      <c r="D110" s="104">
        <f>IFERROR(
VLOOKUP($B110,'Country and Student Data'!$B$5:$D$300,3,FALSE)
+
IF(OR(C110="Home",C110="UK"),0,
IF('Flight Methodologies'!$D$4="A",'Flight Methodologies'!$E$9,
IF('Flight Methodologies'!$D$4="B",'Flight Methodologies'!$E$17,
IF('Flight Methodologies'!$D$4="C",'Flight Methodologies'!$E$29+'Flight Methodologies'!$E$30,'Flight Methodologies'!$E$39+'Flight Methodologies'!$E$40)))), "")</f>
        <v>1151.5700000000002</v>
      </c>
      <c r="E110" s="101">
        <f>IFERROR(VLOOKUP(B110,'Country and Student Data'!B:E,4,FALSE),"")</f>
        <v>66</v>
      </c>
      <c r="G110" s="85">
        <v>2</v>
      </c>
      <c r="H110" s="66"/>
      <c r="I110" s="86"/>
      <c r="J110" s="86"/>
      <c r="K110" s="86"/>
      <c r="L110" s="86"/>
      <c r="M110" s="86"/>
      <c r="N110" s="86"/>
      <c r="O110" s="86">
        <v>1</v>
      </c>
      <c r="P110" s="86"/>
      <c r="R110" s="104">
        <f>IFERROR(
((I110*$D110*$E110*$G110*'Emission Factors'!$E$6))
+
IF(SUM($O110:$P110)=0,0,
IF('Flight Methodologies'!$D$4="A",(0.5*'Flight Methodologies'!$E$9*$E110*SUM($O110:$P110)*$G110*'Emission Factors'!$E$6),
IF('Flight Methodologies'!$D$4="B",(('Flight Methodologies'!$E$18*'Flight Methodologies'!$E$17*$E110*SUM($O110:$P110)*$G110*'Emission Factors'!$E$6)),
IF('Flight Methodologies'!$D$4="C",(0.5*'Flight Methodologies'!$E$30*$E110*SUM($O110:$P110)*$G110*'Emission Factors'!$E$6),(('Flight Methodologies'!$E$41*'Flight Methodologies'!$E$40*$E110*SUM($O110:$P110)*$G110*'Emission Factors'!$E$6)))
)))
+
IF($N110=0,0,
IF('Flight Methodologies'!$K$4="A",(0.5*'Flight Methodologies'!$K$9*$E110*$N110*$G110*'Emission Factors'!$E$6),(('Flight Methodologies'!$K$18*'Flight Methodologies'!$K$17*$E110*N110*$G110*'Emission Factors'!$E$6)))
),"")</f>
        <v>59.390496000000006</v>
      </c>
      <c r="S110" s="104">
        <f>IFERROR(((J110*$D110*$E110*$G110*'Emission Factors'!$E$7))
+
IF(SUM($O110:$P110)=0,0,
IF('Flight Methodologies'!$D$4="A",(0.5*'Flight Methodologies'!$E$9*$E110*SUM($O110:$P110)*$G110*'Emission Factors'!$E$7),
IF('Flight Methodologies'!$D$4="B",(('Flight Methodologies'!$E$19*'Flight Methodologies'!$E$17*$E110*SUM($O110:$P110)*$G110*'Emission Factors'!$E$7)),
IF('Flight Methodologies'!$D$4="C",(0.5*'Flight Methodologies'!$E$30*$E110*SUM($O110:$P110)*$G110*'Emission Factors'!$E$7),(('Flight Methodologies'!$E$42*'Flight Methodologies'!$E$40*$E110*SUM($O110:$P110)*$G110*'Emission Factors'!$E$7)))
)))
+
IF($N110=0,0,
IF('Flight Methodologies'!$K$4="A",(0.5*'Flight Methodologies'!$K$9*$E110*$N110*$G110*'Emission Factors'!$E$7),(('Flight Methodologies'!$K$19*'Flight Methodologies'!$K$17*$E110*N110*$G110*'Emission Factors'!$E$7)))
),"")</f>
        <v>0</v>
      </c>
      <c r="T110" s="104">
        <f>IFERROR(((K110*$D110*$E110*$G110*'Emission Factors'!$E$8))
+
IF(SUM($O110:$P110)=0,0,
IF('Flight Methodologies'!$D$4="A",0,
IF('Flight Methodologies'!$D$4="B",(('Flight Methodologies'!$E$20*'Flight Methodologies'!$E$17*$E110*SUM($O110:$P110)*$G110*'Emission Factors'!$E$8)),
IF('Flight Methodologies'!$D$4="C",0,(('Flight Methodologies'!$E$43*'Flight Methodologies'!$E$40*$E110*SUM($O110:$P110)*$G110*'Emission Factors'!$E$8)))
)))
+
IF($N110=0,0,
IF('Flight Methodologies'!$K$4="A",0,(('Flight Methodologies'!$K$20*'Flight Methodologies'!$K$17*$E110*N110*$G110*'Emission Factors'!$E$8)))
),"")</f>
        <v>0</v>
      </c>
      <c r="U110" s="104">
        <f>IFERROR(((L110*$D110*$E110*$G110*'Emission Factors'!$E$9))
+
IF(SUM($O110:$P110)=0,0,
IF('Flight Methodologies'!$D$4="A",0,
IF('Flight Methodologies'!$D$4="B",(('Flight Methodologies'!$E$21*'Flight Methodologies'!$E$17*$E110*SUM($O110:$P110)*$G110*'Emission Factors'!$E$9)),
IF('Flight Methodologies'!$D$4="C",0,(('Flight Methodologies'!$E$44*'Flight Methodologies'!$E$40*$E110*SUM($O110:$P110)*$G110*'Emission Factors'!$E$9)))
)))
+
IF($N110=0,0,
IF('Flight Methodologies'!$K$4="A",0,(('Flight Methodologies'!$K$21*'Flight Methodologies'!$K$17*$E110*N110*$G110*'Emission Factors'!$E$9)))
),"")</f>
        <v>36.406400646442954</v>
      </c>
      <c r="V110" s="104">
        <f>IF(SUM(I110:P110)=0,"",
IF(SUM($O110:$P110)=0,0,
IF('Flight Methodologies'!$D$4="A",0,
IF('Flight Methodologies'!$D$4="B",(('Flight Methodologies'!$E$22*'Flight Methodologies'!$E$17*$E110*SUM($O110:$P110)*$G110*'Emission Factors'!$E$10)),
IF('Flight Methodologies'!$D$4="C",0,(('Flight Methodologies'!$E$45*'Flight Methodologies'!$E$40*$E110*SUM($O110:$P110)*$G110*'Emission Factors'!$E$10)))
)))
+
IF($N110=0,0,
IF('Flight Methodologies'!$K$4="A",0,(('Flight Methodologies'!$K$22*'Flight Methodologies'!$K$17*$E110*N110*$G110*'Emission Factors'!$E$10)))
))</f>
        <v>52.966359604394093</v>
      </c>
      <c r="W110" s="104">
        <f>IFERROR(((M110*$D110*$E110*$G110*'Emission Factors'!$E$11))
+
IF(SUM($O110:$P110)=0,0,
IF('Flight Methodologies'!$D$4="A",0,
IF('Flight Methodologies'!$D$4="B",0,
IF('Flight Methodologies'!$D$4="C",0,0)
)))
+
IF($N110=0,0,
IF('Flight Methodologies'!$K$4="A",0,0)
),"")</f>
        <v>0</v>
      </c>
      <c r="X110" s="104">
        <f>IFERROR(IF('Flight Methodologies'!$K$4="A",((($D110-'Flight Methodologies'!$K$9)*$E110*$G110*$N110*'Emission Factors'!$E$12)),((($D110-'Flight Methodologies'!$K$17)*$E110*$G110*$N110*'Emission Factors'!$E$12))
)
+
IF(SUM($O110:$P110)=0,0,
IF('Flight Methodologies'!$D$4="A",0,
IF('Flight Methodologies'!$D$4="B",0,
IF('Flight Methodologies'!$D$4="C",('Flight Methodologies'!$E$29*$E110*SUM($O110:$P110)*$G110*'Emission Factors'!$E$12),('Flight Methodologies'!$E$39*$E110*SUM($O110:$P110)*$G110*'Emission Factors'!$E$12))
))),"")</f>
        <v>23296.3331832</v>
      </c>
      <c r="Y110" s="104">
        <f>IFERROR(IF('Flight Methodologies'!$D$4="A",((($D110-'Flight Methodologies'!$E$9)*$E110*$G110*$O110*'Emission Factors'!$E$13)),
IF('Flight Methodologies'!$D$4="B",((($D110-'Flight Methodologies'!$E$17)*$E110*$G110*$O110*'Emission Factors'!$E$13)),
IF('Flight Methodologies'!$D$4="C",((($D110-SUM('Flight Methodologies'!$E$29:$E$30))*$E110*$G110*$O110*'Emission Factors'!$E$13)),((($D110-SUM('Flight Methodologies'!$E$39:$E$40))*$E110*$G110*$O110*'Emission Factors'!$E$13)))))
+
IF(SUM($O110:$P110)=0,0,
IF('Flight Methodologies'!$D$4="A",0,
IF('Flight Methodologies'!$D$4="B",0,
IF('Flight Methodologies'!$D$4="C",0,0)
)))
+
IF($N110=0,0,
IF('Flight Methodologies'!$K$4="A",0,0)
),"")</f>
        <v>11972.864640000003</v>
      </c>
      <c r="Z110" s="104">
        <f>IFERROR(IF('Flight Methodologies'!$D$4="A",((($D110-'Flight Methodologies'!$E$9)*$E110*$G110*$P110*'Emission Factors'!$E$14)),
IF('Flight Methodologies'!$D$4="B",((($D110-'Flight Methodologies'!$E$17)*$E110*$G110*$P110*'Emission Factors'!$E$14)),
IF('Flight Methodologies'!$D$4="C",((($D110-SUM('Flight Methodologies'!$E$29:$E$30))*$E110*$G110*$P110*'Emission Factors'!$E$14)),((($D110-SUM('Flight Methodologies'!$E$39:$E$40))*$E110*$G110*$P110*'Emission Factors'!$E$14)))))
+
IF(SUM($O110:$P110)=0,0,
IF('Flight Methodologies'!$D$4="A",0,
IF('Flight Methodologies'!$D$4="B",0,
IF('Flight Methodologies'!$D$4="C",0,0)
)))
+
IF($N110=0,0,
IF('Flight Methodologies'!$K$4="A",0,0)
),"")</f>
        <v>0</v>
      </c>
      <c r="AA110" s="169">
        <f t="shared" si="2"/>
        <v>35417.961079450841</v>
      </c>
      <c r="AC110" s="109">
        <f t="shared" si="3"/>
        <v>35.417961079450841</v>
      </c>
    </row>
    <row r="111" spans="2:29" x14ac:dyDescent="0.35">
      <c r="B111" s="63" t="s">
        <v>98</v>
      </c>
      <c r="C111" s="63" t="str">
        <f>IFERROR(VLOOKUP(B111,'Country and Student Data'!$B$5:$E$300,2,FALSE),"")</f>
        <v>UK</v>
      </c>
      <c r="D111" s="104">
        <f>IFERROR(
VLOOKUP($B111,'Country and Student Data'!$B$5:$D$300,3,FALSE)
+
IF(OR(C111="Home",C111="UK"),0,
IF('Flight Methodologies'!$D$4="A",'Flight Methodologies'!$E$9,
IF('Flight Methodologies'!$D$4="B",'Flight Methodologies'!$E$17,
IF('Flight Methodologies'!$D$4="C",'Flight Methodologies'!$E$29+'Flight Methodologies'!$E$30,'Flight Methodologies'!$E$39+'Flight Methodologies'!$E$40)))), "")</f>
        <v>366.48</v>
      </c>
      <c r="E111" s="101">
        <f>IFERROR(VLOOKUP(B111,'Country and Student Data'!B:E,4,FALSE),"")</f>
        <v>5</v>
      </c>
      <c r="G111" s="85">
        <v>2</v>
      </c>
      <c r="H111" s="66"/>
      <c r="I111" s="86">
        <v>0.25</v>
      </c>
      <c r="J111" s="86">
        <v>0.25</v>
      </c>
      <c r="K111" s="86"/>
      <c r="L111" s="86"/>
      <c r="M111" s="86"/>
      <c r="N111" s="86">
        <v>0.5</v>
      </c>
      <c r="O111" s="86"/>
      <c r="P111" s="86"/>
      <c r="R111" s="104">
        <f>IFERROR(
((I111*$D111*$E111*$G111*'Emission Factors'!$E$6))
+
IF(SUM($O111:$P111)=0,0,
IF('Flight Methodologies'!$D$4="A",(0.5*'Flight Methodologies'!$E$9*$E111*SUM($O111:$P111)*$G111*'Emission Factors'!$E$6),
IF('Flight Methodologies'!$D$4="B",(('Flight Methodologies'!$E$18*'Flight Methodologies'!$E$17*$E111*SUM($O111:$P111)*$G111*'Emission Factors'!$E$6)),
IF('Flight Methodologies'!$D$4="C",(0.5*'Flight Methodologies'!$E$30*$E111*SUM($O111:$P111)*$G111*'Emission Factors'!$E$6),(('Flight Methodologies'!$E$41*'Flight Methodologies'!$E$40*$E111*SUM($O111:$P111)*$G111*'Emission Factors'!$E$6)))
)))
+
IF($N111=0,0,
IF('Flight Methodologies'!$K$4="A",(0.5*'Flight Methodologies'!$K$9*$E111*$N111*$G111*'Emission Factors'!$E$6),(('Flight Methodologies'!$K$18*'Flight Methodologies'!$K$17*$E111*N111*$G111*'Emission Factors'!$E$6)))
),"")</f>
        <v>154.92520800000003</v>
      </c>
      <c r="S111" s="104">
        <f>IFERROR(((J111*$D111*$E111*$G111*'Emission Factors'!$E$7))
+
IF(SUM($O111:$P111)=0,0,
IF('Flight Methodologies'!$D$4="A",(0.5*'Flight Methodologies'!$E$9*$E111*SUM($O111:$P111)*$G111*'Emission Factors'!$E$7),
IF('Flight Methodologies'!$D$4="B",(('Flight Methodologies'!$E$19*'Flight Methodologies'!$E$17*$E111*SUM($O111:$P111)*$G111*'Emission Factors'!$E$7)),
IF('Flight Methodologies'!$D$4="C",(0.5*'Flight Methodologies'!$E$30*$E111*SUM($O111:$P111)*$G111*'Emission Factors'!$E$7),(('Flight Methodologies'!$E$42*'Flight Methodologies'!$E$40*$E111*SUM($O111:$P111)*$G111*'Emission Factors'!$E$7)))
)))
+
IF($N111=0,0,
IF('Flight Methodologies'!$K$4="A",(0.5*'Flight Methodologies'!$K$9*$E111*$N111*$G111*'Emission Factors'!$E$7),(('Flight Methodologies'!$K$19*'Flight Methodologies'!$K$17*$E111*N111*$G111*'Emission Factors'!$E$7)))
),"")</f>
        <v>32.491200600000006</v>
      </c>
      <c r="T111" s="104">
        <f>IFERROR(((K111*$D111*$E111*$G111*'Emission Factors'!$E$8))
+
IF(SUM($O111:$P111)=0,0,
IF('Flight Methodologies'!$D$4="A",0,
IF('Flight Methodologies'!$D$4="B",(('Flight Methodologies'!$E$20*'Flight Methodologies'!$E$17*$E111*SUM($O111:$P111)*$G111*'Emission Factors'!$E$8)),
IF('Flight Methodologies'!$D$4="C",0,(('Flight Methodologies'!$E$43*'Flight Methodologies'!$E$40*$E111*SUM($O111:$P111)*$G111*'Emission Factors'!$E$8)))
)))
+
IF($N111=0,0,
IF('Flight Methodologies'!$K$4="A",0,(('Flight Methodologies'!$K$20*'Flight Methodologies'!$K$17*$E111*N111*$G111*'Emission Factors'!$E$8)))
),"")</f>
        <v>0</v>
      </c>
      <c r="U111" s="104">
        <f>IFERROR(((L111*$D111*$E111*$G111*'Emission Factors'!$E$9))
+
IF(SUM($O111:$P111)=0,0,
IF('Flight Methodologies'!$D$4="A",0,
IF('Flight Methodologies'!$D$4="B",(('Flight Methodologies'!$E$21*'Flight Methodologies'!$E$17*$E111*SUM($O111:$P111)*$G111*'Emission Factors'!$E$9)),
IF('Flight Methodologies'!$D$4="C",0,(('Flight Methodologies'!$E$44*'Flight Methodologies'!$E$40*$E111*SUM($O111:$P111)*$G111*'Emission Factors'!$E$9)))
)))
+
IF($N111=0,0,
IF('Flight Methodologies'!$K$4="A",0,(('Flight Methodologies'!$K$21*'Flight Methodologies'!$K$17*$E111*N111*$G111*'Emission Factors'!$E$9)))
),"")</f>
        <v>1.3790303275167786</v>
      </c>
      <c r="V111" s="104">
        <f>IF(SUM(I111:P111)=0,"",
IF(SUM($O111:$P111)=0,0,
IF('Flight Methodologies'!$D$4="A",0,
IF('Flight Methodologies'!$D$4="B",(('Flight Methodologies'!$E$22*'Flight Methodologies'!$E$17*$E111*SUM($O111:$P111)*$G111*'Emission Factors'!$E$10)),
IF('Flight Methodologies'!$D$4="C",0,(('Flight Methodologies'!$E$45*'Flight Methodologies'!$E$40*$E111*SUM($O111:$P111)*$G111*'Emission Factors'!$E$10)))
)))
+
IF($N111=0,0,
IF('Flight Methodologies'!$K$4="A",0,(('Flight Methodologies'!$K$22*'Flight Methodologies'!$K$17*$E111*N111*$G111*'Emission Factors'!$E$10)))
))</f>
        <v>2.0063015001664426</v>
      </c>
      <c r="W111" s="104">
        <f>IFERROR(((M111*$D111*$E111*$G111*'Emission Factors'!$E$11))
+
IF(SUM($O111:$P111)=0,0,
IF('Flight Methodologies'!$D$4="A",0,
IF('Flight Methodologies'!$D$4="B",0,
IF('Flight Methodologies'!$D$4="C",0,0)
)))
+
IF($N111=0,0,
IF('Flight Methodologies'!$K$4="A",0,0)
),"")</f>
        <v>0</v>
      </c>
      <c r="X111" s="104">
        <f>IFERROR(IF('Flight Methodologies'!$K$4="A",((($D111-'Flight Methodologies'!$K$9)*$E111*$G111*$N111*'Emission Factors'!$E$12)),((($D111-'Flight Methodologies'!$K$17)*$E111*$G111*$N111*'Emission Factors'!$E$12))
)
+
IF(SUM($O111:$P111)=0,0,
IF('Flight Methodologies'!$D$4="A",0,
IF('Flight Methodologies'!$D$4="B",0,
IF('Flight Methodologies'!$D$4="C",('Flight Methodologies'!$E$29*$E111*SUM($O111:$P111)*$G111*'Emission Factors'!$E$12),('Flight Methodologies'!$E$39*$E111*SUM($O111:$P111)*$G111*'Emission Factors'!$E$12))
))),"")</f>
        <v>488.43610200000001</v>
      </c>
      <c r="Y111" s="104">
        <f>IFERROR(IF('Flight Methodologies'!$D$4="A",((($D111-'Flight Methodologies'!$E$9)*$E111*$G111*$O111*'Emission Factors'!$E$13)),
IF('Flight Methodologies'!$D$4="B",((($D111-'Flight Methodologies'!$E$17)*$E111*$G111*$O111*'Emission Factors'!$E$13)),
IF('Flight Methodologies'!$D$4="C",((($D111-SUM('Flight Methodologies'!$E$29:$E$30))*$E111*$G111*$O111*'Emission Factors'!$E$13)),((($D111-SUM('Flight Methodologies'!$E$39:$E$40))*$E111*$G111*$O111*'Emission Factors'!$E$13)))))
+
IF(SUM($O111:$P111)=0,0,
IF('Flight Methodologies'!$D$4="A",0,
IF('Flight Methodologies'!$D$4="B",0,
IF('Flight Methodologies'!$D$4="C",0,0)
)))
+
IF($N111=0,0,
IF('Flight Methodologies'!$K$4="A",0,0)
),"")</f>
        <v>0</v>
      </c>
      <c r="Z111" s="104">
        <f>IFERROR(IF('Flight Methodologies'!$D$4="A",((($D111-'Flight Methodologies'!$E$9)*$E111*$G111*$P111*'Emission Factors'!$E$14)),
IF('Flight Methodologies'!$D$4="B",((($D111-'Flight Methodologies'!$E$17)*$E111*$G111*$P111*'Emission Factors'!$E$14)),
IF('Flight Methodologies'!$D$4="C",((($D111-SUM('Flight Methodologies'!$E$29:$E$30))*$E111*$G111*$P111*'Emission Factors'!$E$14)),((($D111-SUM('Flight Methodologies'!$E$39:$E$40))*$E111*$G111*$P111*'Emission Factors'!$E$14)))))
+
IF(SUM($O111:$P111)=0,0,
IF('Flight Methodologies'!$D$4="A",0,
IF('Flight Methodologies'!$D$4="B",0,
IF('Flight Methodologies'!$D$4="C",0,0)
)))
+
IF($N111=0,0,
IF('Flight Methodologies'!$K$4="A",0,0)
),"")</f>
        <v>0</v>
      </c>
      <c r="AA111" s="169">
        <f t="shared" si="2"/>
        <v>679.23784242768329</v>
      </c>
      <c r="AC111" s="109">
        <f t="shared" si="3"/>
        <v>0.67923784242768326</v>
      </c>
    </row>
    <row r="112" spans="2:29" x14ac:dyDescent="0.35">
      <c r="B112" s="63" t="s">
        <v>99</v>
      </c>
      <c r="C112" s="63" t="str">
        <f>IFERROR(VLOOKUP(B112,'Country and Student Data'!$B$5:$E$300,2,FALSE),"")</f>
        <v>Asia</v>
      </c>
      <c r="D112" s="104">
        <f>IFERROR(
VLOOKUP($B112,'Country and Student Data'!$B$5:$D$300,3,FALSE)
+
IF(OR(C112="Home",C112="UK"),0,
IF('Flight Methodologies'!$D$4="A",'Flight Methodologies'!$E$9,
IF('Flight Methodologies'!$D$4="B",'Flight Methodologies'!$E$17,
IF('Flight Methodologies'!$D$4="C",'Flight Methodologies'!$E$29+'Flight Methodologies'!$E$30,'Flight Methodologies'!$E$39+'Flight Methodologies'!$E$40)))), "")</f>
        <v>4264.3999999999996</v>
      </c>
      <c r="E112" s="101">
        <f>IFERROR(VLOOKUP(B112,'Country and Student Data'!B:E,4,FALSE),"")</f>
        <v>1</v>
      </c>
      <c r="G112" s="85">
        <v>2</v>
      </c>
      <c r="H112" s="66"/>
      <c r="I112" s="86"/>
      <c r="J112" s="86"/>
      <c r="K112" s="86"/>
      <c r="L112" s="86"/>
      <c r="M112" s="86"/>
      <c r="N112" s="86"/>
      <c r="O112" s="86"/>
      <c r="P112" s="86">
        <v>1</v>
      </c>
      <c r="R112" s="104">
        <f>IFERROR(
((I112*$D112*$E112*$G112*'Emission Factors'!$E$6))
+
IF(SUM($O112:$P112)=0,0,
IF('Flight Methodologies'!$D$4="A",(0.5*'Flight Methodologies'!$E$9*$E112*SUM($O112:$P112)*$G112*'Emission Factors'!$E$6),
IF('Flight Methodologies'!$D$4="B",(('Flight Methodologies'!$E$18*'Flight Methodologies'!$E$17*$E112*SUM($O112:$P112)*$G112*'Emission Factors'!$E$6)),
IF('Flight Methodologies'!$D$4="C",(0.5*'Flight Methodologies'!$E$30*$E112*SUM($O112:$P112)*$G112*'Emission Factors'!$E$6),(('Flight Methodologies'!$E$41*'Flight Methodologies'!$E$40*$E112*SUM($O112:$P112)*$G112*'Emission Factors'!$E$6)))
)))
+
IF($N112=0,0,
IF('Flight Methodologies'!$K$4="A",(0.5*'Flight Methodologies'!$K$9*$E112*$N112*$G112*'Emission Factors'!$E$6),(('Flight Methodologies'!$K$18*'Flight Methodologies'!$K$17*$E112*N112*$G112*'Emission Factors'!$E$6)))
),"")</f>
        <v>0.8998560000000001</v>
      </c>
      <c r="S112" s="104">
        <f>IFERROR(((J112*$D112*$E112*$G112*'Emission Factors'!$E$7))
+
IF(SUM($O112:$P112)=0,0,
IF('Flight Methodologies'!$D$4="A",(0.5*'Flight Methodologies'!$E$9*$E112*SUM($O112:$P112)*$G112*'Emission Factors'!$E$7),
IF('Flight Methodologies'!$D$4="B",(('Flight Methodologies'!$E$19*'Flight Methodologies'!$E$17*$E112*SUM($O112:$P112)*$G112*'Emission Factors'!$E$7)),
IF('Flight Methodologies'!$D$4="C",(0.5*'Flight Methodologies'!$E$30*$E112*SUM($O112:$P112)*$G112*'Emission Factors'!$E$7),(('Flight Methodologies'!$E$42*'Flight Methodologies'!$E$40*$E112*SUM($O112:$P112)*$G112*'Emission Factors'!$E$7)))
)))
+
IF($N112=0,0,
IF('Flight Methodologies'!$K$4="A",(0.5*'Flight Methodologies'!$K$9*$E112*$N112*$G112*'Emission Factors'!$E$7),(('Flight Methodologies'!$K$19*'Flight Methodologies'!$K$17*$E112*N112*$G112*'Emission Factors'!$E$7)))
),"")</f>
        <v>0</v>
      </c>
      <c r="T112" s="104">
        <f>IFERROR(((K112*$D112*$E112*$G112*'Emission Factors'!$E$8))
+
IF(SUM($O112:$P112)=0,0,
IF('Flight Methodologies'!$D$4="A",0,
IF('Flight Methodologies'!$D$4="B",(('Flight Methodologies'!$E$20*'Flight Methodologies'!$E$17*$E112*SUM($O112:$P112)*$G112*'Emission Factors'!$E$8)),
IF('Flight Methodologies'!$D$4="C",0,(('Flight Methodologies'!$E$43*'Flight Methodologies'!$E$40*$E112*SUM($O112:$P112)*$G112*'Emission Factors'!$E$8)))
)))
+
IF($N112=0,0,
IF('Flight Methodologies'!$K$4="A",0,(('Flight Methodologies'!$K$20*'Flight Methodologies'!$K$17*$E112*N112*$G112*'Emission Factors'!$E$8)))
),"")</f>
        <v>0</v>
      </c>
      <c r="U112" s="104">
        <f>IFERROR(((L112*$D112*$E112*$G112*'Emission Factors'!$E$9))
+
IF(SUM($O112:$P112)=0,0,
IF('Flight Methodologies'!$D$4="A",0,
IF('Flight Methodologies'!$D$4="B",(('Flight Methodologies'!$E$21*'Flight Methodologies'!$E$17*$E112*SUM($O112:$P112)*$G112*'Emission Factors'!$E$9)),
IF('Flight Methodologies'!$D$4="C",0,(('Flight Methodologies'!$E$44*'Flight Methodologies'!$E$40*$E112*SUM($O112:$P112)*$G112*'Emission Factors'!$E$9)))
)))
+
IF($N112=0,0,
IF('Flight Methodologies'!$K$4="A",0,(('Flight Methodologies'!$K$21*'Flight Methodologies'!$K$17*$E112*N112*$G112*'Emission Factors'!$E$9)))
),"")</f>
        <v>0.55161213100671147</v>
      </c>
      <c r="V112" s="104">
        <f>IF(SUM(I112:P112)=0,"",
IF(SUM($O112:$P112)=0,0,
IF('Flight Methodologies'!$D$4="A",0,
IF('Flight Methodologies'!$D$4="B",(('Flight Methodologies'!$E$22*'Flight Methodologies'!$E$17*$E112*SUM($O112:$P112)*$G112*'Emission Factors'!$E$10)),
IF('Flight Methodologies'!$D$4="C",0,(('Flight Methodologies'!$E$45*'Flight Methodologies'!$E$40*$E112*SUM($O112:$P112)*$G112*'Emission Factors'!$E$10)))
)))
+
IF($N112=0,0,
IF('Flight Methodologies'!$K$4="A",0,(('Flight Methodologies'!$K$22*'Flight Methodologies'!$K$17*$E112*N112*$G112*'Emission Factors'!$E$10)))
))</f>
        <v>0.80252060006657711</v>
      </c>
      <c r="W112" s="104">
        <f>IFERROR(((M112*$D112*$E112*$G112*'Emission Factors'!$E$11))
+
IF(SUM($O112:$P112)=0,0,
IF('Flight Methodologies'!$D$4="A",0,
IF('Flight Methodologies'!$D$4="B",0,
IF('Flight Methodologies'!$D$4="C",0,0)
)))
+
IF($N112=0,0,
IF('Flight Methodologies'!$K$4="A",0,0)
),"")</f>
        <v>0</v>
      </c>
      <c r="X112" s="104">
        <f>IFERROR(IF('Flight Methodologies'!$K$4="A",((($D112-'Flight Methodologies'!$K$9)*$E112*$G112*$N112*'Emission Factors'!$E$12)),((($D112-'Flight Methodologies'!$K$17)*$E112*$G112*$N112*'Emission Factors'!$E$12))
)
+
IF(SUM($O112:$P112)=0,0,
IF('Flight Methodologies'!$D$4="A",0,
IF('Flight Methodologies'!$D$4="B",0,
IF('Flight Methodologies'!$D$4="C",('Flight Methodologies'!$E$29*$E112*SUM($O112:$P112)*$G112*'Emission Factors'!$E$12),('Flight Methodologies'!$E$39*$E112*SUM($O112:$P112)*$G112*'Emission Factors'!$E$12))
))),"")</f>
        <v>352.97474519999997</v>
      </c>
      <c r="Y112" s="104">
        <f>IFERROR(IF('Flight Methodologies'!$D$4="A",((($D112-'Flight Methodologies'!$E$9)*$E112*$G112*$O112*'Emission Factors'!$E$13)),
IF('Flight Methodologies'!$D$4="B",((($D112-'Flight Methodologies'!$E$17)*$E112*$G112*$O112*'Emission Factors'!$E$13)),
IF('Flight Methodologies'!$D$4="C",((($D112-SUM('Flight Methodologies'!$E$29:$E$30))*$E112*$G112*$O112*'Emission Factors'!$E$13)),((($D112-SUM('Flight Methodologies'!$E$39:$E$40))*$E112*$G112*$O112*'Emission Factors'!$E$13)))))
+
IF(SUM($O112:$P112)=0,0,
IF('Flight Methodologies'!$D$4="A",0,
IF('Flight Methodologies'!$D$4="B",0,
IF('Flight Methodologies'!$D$4="C",0,0)
)))
+
IF($N112=0,0,
IF('Flight Methodologies'!$K$4="A",0,0)
),"")</f>
        <v>0</v>
      </c>
      <c r="Z112" s="104">
        <f>IFERROR(IF('Flight Methodologies'!$D$4="A",((($D112-'Flight Methodologies'!$E$9)*$E112*$G112*$P112*'Emission Factors'!$E$14)),
IF('Flight Methodologies'!$D$4="B",((($D112-'Flight Methodologies'!$E$17)*$E112*$G112*$P112*'Emission Factors'!$E$14)),
IF('Flight Methodologies'!$D$4="C",((($D112-SUM('Flight Methodologies'!$E$29:$E$30))*$E112*$G112*$P112*'Emission Factors'!$E$14)),((($D112-SUM('Flight Methodologies'!$E$39:$E$40))*$E112*$G112*$P112*'Emission Factors'!$E$14)))))
+
IF(SUM($O112:$P112)=0,0,
IF('Flight Methodologies'!$D$4="A",0,
IF('Flight Methodologies'!$D$4="B",0,
IF('Flight Methodologies'!$D$4="C",0,0)
)))
+
IF($N112=0,0,
IF('Flight Methodologies'!$K$4="A",0,0)
),"")</f>
        <v>1444.3259426</v>
      </c>
      <c r="AA112" s="169">
        <f t="shared" si="2"/>
        <v>1799.5546765310733</v>
      </c>
      <c r="AC112" s="109">
        <f t="shared" si="3"/>
        <v>1.7995546765310733</v>
      </c>
    </row>
    <row r="113" spans="2:29" x14ac:dyDescent="0.35">
      <c r="B113" s="63" t="s">
        <v>100</v>
      </c>
      <c r="C113" s="63" t="str">
        <f>IFERROR(VLOOKUP(B113,'Country and Student Data'!$B$5:$E$300,2,FALSE),"")</f>
        <v>Europe</v>
      </c>
      <c r="D113" s="104">
        <f>IFERROR(
VLOOKUP($B113,'Country and Student Data'!$B$5:$D$300,3,FALSE)
+
IF(OR(C113="Home",C113="UK"),0,
IF('Flight Methodologies'!$D$4="A",'Flight Methodologies'!$E$9,
IF('Flight Methodologies'!$D$4="B",'Flight Methodologies'!$E$17,
IF('Flight Methodologies'!$D$4="C",'Flight Methodologies'!$E$29+'Flight Methodologies'!$E$30,'Flight Methodologies'!$E$39+'Flight Methodologies'!$E$40)))), "")</f>
        <v>2090.3000000000002</v>
      </c>
      <c r="E113" s="101">
        <f>IFERROR(VLOOKUP(B113,'Country and Student Data'!B:E,4,FALSE),"")</f>
        <v>100</v>
      </c>
      <c r="G113" s="85">
        <v>2</v>
      </c>
      <c r="H113" s="66"/>
      <c r="I113" s="86"/>
      <c r="J113" s="86"/>
      <c r="K113" s="86"/>
      <c r="L113" s="86"/>
      <c r="M113" s="86"/>
      <c r="N113" s="86"/>
      <c r="O113" s="86">
        <v>1</v>
      </c>
      <c r="P113" s="86"/>
      <c r="R113" s="104">
        <f>IFERROR(
((I113*$D113*$E113*$G113*'Emission Factors'!$E$6))
+
IF(SUM($O113:$P113)=0,0,
IF('Flight Methodologies'!$D$4="A",(0.5*'Flight Methodologies'!$E$9*$E113*SUM($O113:$P113)*$G113*'Emission Factors'!$E$6),
IF('Flight Methodologies'!$D$4="B",(('Flight Methodologies'!$E$18*'Flight Methodologies'!$E$17*$E113*SUM($O113:$P113)*$G113*'Emission Factors'!$E$6)),
IF('Flight Methodologies'!$D$4="C",(0.5*'Flight Methodologies'!$E$30*$E113*SUM($O113:$P113)*$G113*'Emission Factors'!$E$6),(('Flight Methodologies'!$E$41*'Flight Methodologies'!$E$40*$E113*SUM($O113:$P113)*$G113*'Emission Factors'!$E$6)))
)))
+
IF($N113=0,0,
IF('Flight Methodologies'!$K$4="A",(0.5*'Flight Methodologies'!$K$9*$E113*$N113*$G113*'Emission Factors'!$E$6),(('Flight Methodologies'!$K$18*'Flight Methodologies'!$K$17*$E113*N113*$G113*'Emission Factors'!$E$6)))
),"")</f>
        <v>89.985600000000005</v>
      </c>
      <c r="S113" s="104">
        <f>IFERROR(((J113*$D113*$E113*$G113*'Emission Factors'!$E$7))
+
IF(SUM($O113:$P113)=0,0,
IF('Flight Methodologies'!$D$4="A",(0.5*'Flight Methodologies'!$E$9*$E113*SUM($O113:$P113)*$G113*'Emission Factors'!$E$7),
IF('Flight Methodologies'!$D$4="B",(('Flight Methodologies'!$E$19*'Flight Methodologies'!$E$17*$E113*SUM($O113:$P113)*$G113*'Emission Factors'!$E$7)),
IF('Flight Methodologies'!$D$4="C",(0.5*'Flight Methodologies'!$E$30*$E113*SUM($O113:$P113)*$G113*'Emission Factors'!$E$7),(('Flight Methodologies'!$E$42*'Flight Methodologies'!$E$40*$E113*SUM($O113:$P113)*$G113*'Emission Factors'!$E$7)))
)))
+
IF($N113=0,0,
IF('Flight Methodologies'!$K$4="A",(0.5*'Flight Methodologies'!$K$9*$E113*$N113*$G113*'Emission Factors'!$E$7),(('Flight Methodologies'!$K$19*'Flight Methodologies'!$K$17*$E113*N113*$G113*'Emission Factors'!$E$7)))
),"")</f>
        <v>0</v>
      </c>
      <c r="T113" s="104">
        <f>IFERROR(((K113*$D113*$E113*$G113*'Emission Factors'!$E$8))
+
IF(SUM($O113:$P113)=0,0,
IF('Flight Methodologies'!$D$4="A",0,
IF('Flight Methodologies'!$D$4="B",(('Flight Methodologies'!$E$20*'Flight Methodologies'!$E$17*$E113*SUM($O113:$P113)*$G113*'Emission Factors'!$E$8)),
IF('Flight Methodologies'!$D$4="C",0,(('Flight Methodologies'!$E$43*'Flight Methodologies'!$E$40*$E113*SUM($O113:$P113)*$G113*'Emission Factors'!$E$8)))
)))
+
IF($N113=0,0,
IF('Flight Methodologies'!$K$4="A",0,(('Flight Methodologies'!$K$20*'Flight Methodologies'!$K$17*$E113*N113*$G113*'Emission Factors'!$E$8)))
),"")</f>
        <v>0</v>
      </c>
      <c r="U113" s="104">
        <f>IFERROR(((L113*$D113*$E113*$G113*'Emission Factors'!$E$9))
+
IF(SUM($O113:$P113)=0,0,
IF('Flight Methodologies'!$D$4="A",0,
IF('Flight Methodologies'!$D$4="B",(('Flight Methodologies'!$E$21*'Flight Methodologies'!$E$17*$E113*SUM($O113:$P113)*$G113*'Emission Factors'!$E$9)),
IF('Flight Methodologies'!$D$4="C",0,(('Flight Methodologies'!$E$44*'Flight Methodologies'!$E$40*$E113*SUM($O113:$P113)*$G113*'Emission Factors'!$E$9)))
)))
+
IF($N113=0,0,
IF('Flight Methodologies'!$K$4="A",0,(('Flight Methodologies'!$K$21*'Flight Methodologies'!$K$17*$E113*N113*$G113*'Emission Factors'!$E$9)))
),"")</f>
        <v>55.161213100671141</v>
      </c>
      <c r="V113" s="104">
        <f>IF(SUM(I113:P113)=0,"",
IF(SUM($O113:$P113)=0,0,
IF('Flight Methodologies'!$D$4="A",0,
IF('Flight Methodologies'!$D$4="B",(('Flight Methodologies'!$E$22*'Flight Methodologies'!$E$17*$E113*SUM($O113:$P113)*$G113*'Emission Factors'!$E$10)),
IF('Flight Methodologies'!$D$4="C",0,(('Flight Methodologies'!$E$45*'Flight Methodologies'!$E$40*$E113*SUM($O113:$P113)*$G113*'Emission Factors'!$E$10)))
)))
+
IF($N113=0,0,
IF('Flight Methodologies'!$K$4="A",0,(('Flight Methodologies'!$K$22*'Flight Methodologies'!$K$17*$E113*N113*$G113*'Emission Factors'!$E$10)))
))</f>
        <v>80.2520600066577</v>
      </c>
      <c r="W113" s="104">
        <f>IFERROR(((M113*$D113*$E113*$G113*'Emission Factors'!$E$11))
+
IF(SUM($O113:$P113)=0,0,
IF('Flight Methodologies'!$D$4="A",0,
IF('Flight Methodologies'!$D$4="B",0,
IF('Flight Methodologies'!$D$4="C",0,0)
)))
+
IF($N113=0,0,
IF('Flight Methodologies'!$K$4="A",0,0)
),"")</f>
        <v>0</v>
      </c>
      <c r="X113" s="104">
        <f>IFERROR(IF('Flight Methodologies'!$K$4="A",((($D113-'Flight Methodologies'!$K$9)*$E113*$G113*$N113*'Emission Factors'!$E$12)),((($D113-'Flight Methodologies'!$K$17)*$E113*$G113*$N113*'Emission Factors'!$E$12))
)
+
IF(SUM($O113:$P113)=0,0,
IF('Flight Methodologies'!$D$4="A",0,
IF('Flight Methodologies'!$D$4="B",0,
IF('Flight Methodologies'!$D$4="C",('Flight Methodologies'!$E$29*$E113*SUM($O113:$P113)*$G113*'Emission Factors'!$E$12),('Flight Methodologies'!$E$39*$E113*SUM($O113:$P113)*$G113*'Emission Factors'!$E$12))
))),"")</f>
        <v>35297.474519999996</v>
      </c>
      <c r="Y113" s="104">
        <f>IFERROR(IF('Flight Methodologies'!$D$4="A",((($D113-'Flight Methodologies'!$E$9)*$E113*$G113*$O113*'Emission Factors'!$E$13)),
IF('Flight Methodologies'!$D$4="B",((($D113-'Flight Methodologies'!$E$17)*$E113*$G113*$O113*'Emission Factors'!$E$13)),
IF('Flight Methodologies'!$D$4="C",((($D113-SUM('Flight Methodologies'!$E$29:$E$30))*$E113*$G113*$O113*'Emission Factors'!$E$13)),((($D113-SUM('Flight Methodologies'!$E$39:$E$40))*$E113*$G113*$O113*'Emission Factors'!$E$13)))))
+
IF(SUM($O113:$P113)=0,0,
IF('Flight Methodologies'!$D$4="A",0,
IF('Flight Methodologies'!$D$4="B",0,
IF('Flight Methodologies'!$D$4="C",0,0)
)))
+
IF($N113=0,0,
IF('Flight Methodologies'!$K$4="A",0,0)
),"")</f>
        <v>52473.815020000002</v>
      </c>
      <c r="Z113" s="104">
        <f>IFERROR(IF('Flight Methodologies'!$D$4="A",((($D113-'Flight Methodologies'!$E$9)*$E113*$G113*$P113*'Emission Factors'!$E$14)),
IF('Flight Methodologies'!$D$4="B",((($D113-'Flight Methodologies'!$E$17)*$E113*$G113*$P113*'Emission Factors'!$E$14)),
IF('Flight Methodologies'!$D$4="C",((($D113-SUM('Flight Methodologies'!$E$29:$E$30))*$E113*$G113*$P113*'Emission Factors'!$E$14)),((($D113-SUM('Flight Methodologies'!$E$39:$E$40))*$E113*$G113*$P113*'Emission Factors'!$E$14)))))
+
IF(SUM($O113:$P113)=0,0,
IF('Flight Methodologies'!$D$4="A",0,
IF('Flight Methodologies'!$D$4="B",0,
IF('Flight Methodologies'!$D$4="C",0,0)
)))
+
IF($N113=0,0,
IF('Flight Methodologies'!$K$4="A",0,0)
),"")</f>
        <v>0</v>
      </c>
      <c r="AA113" s="169">
        <f t="shared" si="2"/>
        <v>87996.688413107331</v>
      </c>
      <c r="AC113" s="109">
        <f t="shared" si="3"/>
        <v>87.996688413107336</v>
      </c>
    </row>
    <row r="114" spans="2:29" x14ac:dyDescent="0.35">
      <c r="B114" s="63" t="s">
        <v>101</v>
      </c>
      <c r="C114" s="63" t="str">
        <f>IFERROR(VLOOKUP(B114,'Country and Student Data'!$B$5:$E$300,2,FALSE),"")</f>
        <v>Africa</v>
      </c>
      <c r="D114" s="104">
        <f>IFERROR(
VLOOKUP($B114,'Country and Student Data'!$B$5:$D$300,3,FALSE)
+
IF(OR(C114="Home",C114="UK"),0,
IF('Flight Methodologies'!$D$4="A",'Flight Methodologies'!$E$9,
IF('Flight Methodologies'!$D$4="B",'Flight Methodologies'!$E$17,
IF('Flight Methodologies'!$D$4="C",'Flight Methodologies'!$E$29+'Flight Methodologies'!$E$30,'Flight Methodologies'!$E$39+'Flight Methodologies'!$E$40)))), "")</f>
        <v>5646.8200000000006</v>
      </c>
      <c r="E114" s="101">
        <f>IFERROR(VLOOKUP(B114,'Country and Student Data'!B:E,4,FALSE),"")</f>
        <v>0</v>
      </c>
      <c r="G114" s="85">
        <v>2</v>
      </c>
      <c r="H114" s="66"/>
      <c r="I114" s="86"/>
      <c r="J114" s="86"/>
      <c r="K114" s="86"/>
      <c r="L114" s="86"/>
      <c r="M114" s="86"/>
      <c r="N114" s="86"/>
      <c r="O114" s="86"/>
      <c r="P114" s="86">
        <v>1</v>
      </c>
      <c r="R114" s="104">
        <f>IFERROR(
((I114*$D114*$E114*$G114*'Emission Factors'!$E$6))
+
IF(SUM($O114:$P114)=0,0,
IF('Flight Methodologies'!$D$4="A",(0.5*'Flight Methodologies'!$E$9*$E114*SUM($O114:$P114)*$G114*'Emission Factors'!$E$6),
IF('Flight Methodologies'!$D$4="B",(('Flight Methodologies'!$E$18*'Flight Methodologies'!$E$17*$E114*SUM($O114:$P114)*$G114*'Emission Factors'!$E$6)),
IF('Flight Methodologies'!$D$4="C",(0.5*'Flight Methodologies'!$E$30*$E114*SUM($O114:$P114)*$G114*'Emission Factors'!$E$6),(('Flight Methodologies'!$E$41*'Flight Methodologies'!$E$40*$E114*SUM($O114:$P114)*$G114*'Emission Factors'!$E$6)))
)))
+
IF($N114=0,0,
IF('Flight Methodologies'!$K$4="A",(0.5*'Flight Methodologies'!$K$9*$E114*$N114*$G114*'Emission Factors'!$E$6),(('Flight Methodologies'!$K$18*'Flight Methodologies'!$K$17*$E114*N114*$G114*'Emission Factors'!$E$6)))
),"")</f>
        <v>0</v>
      </c>
      <c r="S114" s="104">
        <f>IFERROR(((J114*$D114*$E114*$G114*'Emission Factors'!$E$7))
+
IF(SUM($O114:$P114)=0,0,
IF('Flight Methodologies'!$D$4="A",(0.5*'Flight Methodologies'!$E$9*$E114*SUM($O114:$P114)*$G114*'Emission Factors'!$E$7),
IF('Flight Methodologies'!$D$4="B",(('Flight Methodologies'!$E$19*'Flight Methodologies'!$E$17*$E114*SUM($O114:$P114)*$G114*'Emission Factors'!$E$7)),
IF('Flight Methodologies'!$D$4="C",(0.5*'Flight Methodologies'!$E$30*$E114*SUM($O114:$P114)*$G114*'Emission Factors'!$E$7),(('Flight Methodologies'!$E$42*'Flight Methodologies'!$E$40*$E114*SUM($O114:$P114)*$G114*'Emission Factors'!$E$7)))
)))
+
IF($N114=0,0,
IF('Flight Methodologies'!$K$4="A",(0.5*'Flight Methodologies'!$K$9*$E114*$N114*$G114*'Emission Factors'!$E$7),(('Flight Methodologies'!$K$19*'Flight Methodologies'!$K$17*$E114*N114*$G114*'Emission Factors'!$E$7)))
),"")</f>
        <v>0</v>
      </c>
      <c r="T114" s="104">
        <f>IFERROR(((K114*$D114*$E114*$G114*'Emission Factors'!$E$8))
+
IF(SUM($O114:$P114)=0,0,
IF('Flight Methodologies'!$D$4="A",0,
IF('Flight Methodologies'!$D$4="B",(('Flight Methodologies'!$E$20*'Flight Methodologies'!$E$17*$E114*SUM($O114:$P114)*$G114*'Emission Factors'!$E$8)),
IF('Flight Methodologies'!$D$4="C",0,(('Flight Methodologies'!$E$43*'Flight Methodologies'!$E$40*$E114*SUM($O114:$P114)*$G114*'Emission Factors'!$E$8)))
)))
+
IF($N114=0,0,
IF('Flight Methodologies'!$K$4="A",0,(('Flight Methodologies'!$K$20*'Flight Methodologies'!$K$17*$E114*N114*$G114*'Emission Factors'!$E$8)))
),"")</f>
        <v>0</v>
      </c>
      <c r="U114" s="104">
        <f>IFERROR(((L114*$D114*$E114*$G114*'Emission Factors'!$E$9))
+
IF(SUM($O114:$P114)=0,0,
IF('Flight Methodologies'!$D$4="A",0,
IF('Flight Methodologies'!$D$4="B",(('Flight Methodologies'!$E$21*'Flight Methodologies'!$E$17*$E114*SUM($O114:$P114)*$G114*'Emission Factors'!$E$9)),
IF('Flight Methodologies'!$D$4="C",0,(('Flight Methodologies'!$E$44*'Flight Methodologies'!$E$40*$E114*SUM($O114:$P114)*$G114*'Emission Factors'!$E$9)))
)))
+
IF($N114=0,0,
IF('Flight Methodologies'!$K$4="A",0,(('Flight Methodologies'!$K$21*'Flight Methodologies'!$K$17*$E114*N114*$G114*'Emission Factors'!$E$9)))
),"")</f>
        <v>0</v>
      </c>
      <c r="V114" s="104">
        <f>IF(SUM(I114:P114)=0,"",
IF(SUM($O114:$P114)=0,0,
IF('Flight Methodologies'!$D$4="A",0,
IF('Flight Methodologies'!$D$4="B",(('Flight Methodologies'!$E$22*'Flight Methodologies'!$E$17*$E114*SUM($O114:$P114)*$G114*'Emission Factors'!$E$10)),
IF('Flight Methodologies'!$D$4="C",0,(('Flight Methodologies'!$E$45*'Flight Methodologies'!$E$40*$E114*SUM($O114:$P114)*$G114*'Emission Factors'!$E$10)))
)))
+
IF($N114=0,0,
IF('Flight Methodologies'!$K$4="A",0,(('Flight Methodologies'!$K$22*'Flight Methodologies'!$K$17*$E114*N114*$G114*'Emission Factors'!$E$10)))
))</f>
        <v>0</v>
      </c>
      <c r="W114" s="104">
        <f>IFERROR(((M114*$D114*$E114*$G114*'Emission Factors'!$E$11))
+
IF(SUM($O114:$P114)=0,0,
IF('Flight Methodologies'!$D$4="A",0,
IF('Flight Methodologies'!$D$4="B",0,
IF('Flight Methodologies'!$D$4="C",0,0)
)))
+
IF($N114=0,0,
IF('Flight Methodologies'!$K$4="A",0,0)
),"")</f>
        <v>0</v>
      </c>
      <c r="X114" s="104">
        <f>IFERROR(IF('Flight Methodologies'!$K$4="A",((($D114-'Flight Methodologies'!$K$9)*$E114*$G114*$N114*'Emission Factors'!$E$12)),((($D114-'Flight Methodologies'!$K$17)*$E114*$G114*$N114*'Emission Factors'!$E$12))
)
+
IF(SUM($O114:$P114)=0,0,
IF('Flight Methodologies'!$D$4="A",0,
IF('Flight Methodologies'!$D$4="B",0,
IF('Flight Methodologies'!$D$4="C",('Flight Methodologies'!$E$29*$E114*SUM($O114:$P114)*$G114*'Emission Factors'!$E$12),('Flight Methodologies'!$E$39*$E114*SUM($O114:$P114)*$G114*'Emission Factors'!$E$12))
))),"")</f>
        <v>0</v>
      </c>
      <c r="Y114" s="104">
        <f>IFERROR(IF('Flight Methodologies'!$D$4="A",((($D114-'Flight Methodologies'!$E$9)*$E114*$G114*$O114*'Emission Factors'!$E$13)),
IF('Flight Methodologies'!$D$4="B",((($D114-'Flight Methodologies'!$E$17)*$E114*$G114*$O114*'Emission Factors'!$E$13)),
IF('Flight Methodologies'!$D$4="C",((($D114-SUM('Flight Methodologies'!$E$29:$E$30))*$E114*$G114*$O114*'Emission Factors'!$E$13)),((($D114-SUM('Flight Methodologies'!$E$39:$E$40))*$E114*$G114*$O114*'Emission Factors'!$E$13)))))
+
IF(SUM($O114:$P114)=0,0,
IF('Flight Methodologies'!$D$4="A",0,
IF('Flight Methodologies'!$D$4="B",0,
IF('Flight Methodologies'!$D$4="C",0,0)
)))
+
IF($N114=0,0,
IF('Flight Methodologies'!$K$4="A",0,0)
),"")</f>
        <v>0</v>
      </c>
      <c r="Z114" s="104">
        <f>IFERROR(IF('Flight Methodologies'!$D$4="A",((($D114-'Flight Methodologies'!$E$9)*$E114*$G114*$P114*'Emission Factors'!$E$14)),
IF('Flight Methodologies'!$D$4="B",((($D114-'Flight Methodologies'!$E$17)*$E114*$G114*$P114*'Emission Factors'!$E$14)),
IF('Flight Methodologies'!$D$4="C",((($D114-SUM('Flight Methodologies'!$E$29:$E$30))*$E114*$G114*$P114*'Emission Factors'!$E$14)),((($D114-SUM('Flight Methodologies'!$E$39:$E$40))*$E114*$G114*$P114*'Emission Factors'!$E$14)))))
+
IF(SUM($O114:$P114)=0,0,
IF('Flight Methodologies'!$D$4="A",0,
IF('Flight Methodologies'!$D$4="B",0,
IF('Flight Methodologies'!$D$4="C",0,0)
)))
+
IF($N114=0,0,
IF('Flight Methodologies'!$K$4="A",0,0)
),"")</f>
        <v>0</v>
      </c>
      <c r="AA114" s="169">
        <f t="shared" si="2"/>
        <v>0</v>
      </c>
      <c r="AC114" s="109">
        <f t="shared" si="3"/>
        <v>0</v>
      </c>
    </row>
    <row r="115" spans="2:29" ht="31" x14ac:dyDescent="0.35">
      <c r="B115" s="63" t="s">
        <v>102</v>
      </c>
      <c r="C115" s="63" t="str">
        <f>IFERROR(VLOOKUP(B115,'Country and Student Data'!$B$5:$E$300,2,FALSE),"")</f>
        <v>North America</v>
      </c>
      <c r="D115" s="104">
        <f>IFERROR(
VLOOKUP($B115,'Country and Student Data'!$B$5:$D$300,3,FALSE)
+
IF(OR(C115="Home",C115="UK"),0,
IF('Flight Methodologies'!$D$4="A",'Flight Methodologies'!$E$9,
IF('Flight Methodologies'!$D$4="B",'Flight Methodologies'!$E$17,
IF('Flight Methodologies'!$D$4="C",'Flight Methodologies'!$E$29+'Flight Methodologies'!$E$30,'Flight Methodologies'!$E$39+'Flight Methodologies'!$E$40)))), "")</f>
        <v>8191.39</v>
      </c>
      <c r="E115" s="101">
        <f>IFERROR(VLOOKUP(B115,'Country and Student Data'!B:E,4,FALSE),"")</f>
        <v>2</v>
      </c>
      <c r="G115" s="85">
        <v>2</v>
      </c>
      <c r="H115" s="66"/>
      <c r="I115" s="86"/>
      <c r="J115" s="86"/>
      <c r="K115" s="86"/>
      <c r="L115" s="86"/>
      <c r="M115" s="86"/>
      <c r="N115" s="86"/>
      <c r="O115" s="86"/>
      <c r="P115" s="86">
        <v>1</v>
      </c>
      <c r="R115" s="104">
        <f>IFERROR(
((I115*$D115*$E115*$G115*'Emission Factors'!$E$6))
+
IF(SUM($O115:$P115)=0,0,
IF('Flight Methodologies'!$D$4="A",(0.5*'Flight Methodologies'!$E$9*$E115*SUM($O115:$P115)*$G115*'Emission Factors'!$E$6),
IF('Flight Methodologies'!$D$4="B",(('Flight Methodologies'!$E$18*'Flight Methodologies'!$E$17*$E115*SUM($O115:$P115)*$G115*'Emission Factors'!$E$6)),
IF('Flight Methodologies'!$D$4="C",(0.5*'Flight Methodologies'!$E$30*$E115*SUM($O115:$P115)*$G115*'Emission Factors'!$E$6),(('Flight Methodologies'!$E$41*'Flight Methodologies'!$E$40*$E115*SUM($O115:$P115)*$G115*'Emission Factors'!$E$6)))
)))
+
IF($N115=0,0,
IF('Flight Methodologies'!$K$4="A",(0.5*'Flight Methodologies'!$K$9*$E115*$N115*$G115*'Emission Factors'!$E$6),(('Flight Methodologies'!$K$18*'Flight Methodologies'!$K$17*$E115*N115*$G115*'Emission Factors'!$E$6)))
),"")</f>
        <v>1.7997120000000002</v>
      </c>
      <c r="S115" s="104">
        <f>IFERROR(((J115*$D115*$E115*$G115*'Emission Factors'!$E$7))
+
IF(SUM($O115:$P115)=0,0,
IF('Flight Methodologies'!$D$4="A",(0.5*'Flight Methodologies'!$E$9*$E115*SUM($O115:$P115)*$G115*'Emission Factors'!$E$7),
IF('Flight Methodologies'!$D$4="B",(('Flight Methodologies'!$E$19*'Flight Methodologies'!$E$17*$E115*SUM($O115:$P115)*$G115*'Emission Factors'!$E$7)),
IF('Flight Methodologies'!$D$4="C",(0.5*'Flight Methodologies'!$E$30*$E115*SUM($O115:$P115)*$G115*'Emission Factors'!$E$7),(('Flight Methodologies'!$E$42*'Flight Methodologies'!$E$40*$E115*SUM($O115:$P115)*$G115*'Emission Factors'!$E$7)))
)))
+
IF($N115=0,0,
IF('Flight Methodologies'!$K$4="A",(0.5*'Flight Methodologies'!$K$9*$E115*$N115*$G115*'Emission Factors'!$E$7),(('Flight Methodologies'!$K$19*'Flight Methodologies'!$K$17*$E115*N115*$G115*'Emission Factors'!$E$7)))
),"")</f>
        <v>0</v>
      </c>
      <c r="T115" s="104">
        <f>IFERROR(((K115*$D115*$E115*$G115*'Emission Factors'!$E$8))
+
IF(SUM($O115:$P115)=0,0,
IF('Flight Methodologies'!$D$4="A",0,
IF('Flight Methodologies'!$D$4="B",(('Flight Methodologies'!$E$20*'Flight Methodologies'!$E$17*$E115*SUM($O115:$P115)*$G115*'Emission Factors'!$E$8)),
IF('Flight Methodologies'!$D$4="C",0,(('Flight Methodologies'!$E$43*'Flight Methodologies'!$E$40*$E115*SUM($O115:$P115)*$G115*'Emission Factors'!$E$8)))
)))
+
IF($N115=0,0,
IF('Flight Methodologies'!$K$4="A",0,(('Flight Methodologies'!$K$20*'Flight Methodologies'!$K$17*$E115*N115*$G115*'Emission Factors'!$E$8)))
),"")</f>
        <v>0</v>
      </c>
      <c r="U115" s="104">
        <f>IFERROR(((L115*$D115*$E115*$G115*'Emission Factors'!$E$9))
+
IF(SUM($O115:$P115)=0,0,
IF('Flight Methodologies'!$D$4="A",0,
IF('Flight Methodologies'!$D$4="B",(('Flight Methodologies'!$E$21*'Flight Methodologies'!$E$17*$E115*SUM($O115:$P115)*$G115*'Emission Factors'!$E$9)),
IF('Flight Methodologies'!$D$4="C",0,(('Flight Methodologies'!$E$44*'Flight Methodologies'!$E$40*$E115*SUM($O115:$P115)*$G115*'Emission Factors'!$E$9)))
)))
+
IF($N115=0,0,
IF('Flight Methodologies'!$K$4="A",0,(('Flight Methodologies'!$K$21*'Flight Methodologies'!$K$17*$E115*N115*$G115*'Emission Factors'!$E$9)))
),"")</f>
        <v>1.1032242620134229</v>
      </c>
      <c r="V115" s="104">
        <f>IF(SUM(I115:P115)=0,"",
IF(SUM($O115:$P115)=0,0,
IF('Flight Methodologies'!$D$4="A",0,
IF('Flight Methodologies'!$D$4="B",(('Flight Methodologies'!$E$22*'Flight Methodologies'!$E$17*$E115*SUM($O115:$P115)*$G115*'Emission Factors'!$E$10)),
IF('Flight Methodologies'!$D$4="C",0,(('Flight Methodologies'!$E$45*'Flight Methodologies'!$E$40*$E115*SUM($O115:$P115)*$G115*'Emission Factors'!$E$10)))
)))
+
IF($N115=0,0,
IF('Flight Methodologies'!$K$4="A",0,(('Flight Methodologies'!$K$22*'Flight Methodologies'!$K$17*$E115*N115*$G115*'Emission Factors'!$E$10)))
))</f>
        <v>1.6050412001331542</v>
      </c>
      <c r="W115" s="104">
        <f>IFERROR(((M115*$D115*$E115*$G115*'Emission Factors'!$E$11))
+
IF(SUM($O115:$P115)=0,0,
IF('Flight Methodologies'!$D$4="A",0,
IF('Flight Methodologies'!$D$4="B",0,
IF('Flight Methodologies'!$D$4="C",0,0)
)))
+
IF($N115=0,0,
IF('Flight Methodologies'!$K$4="A",0,0)
),"")</f>
        <v>0</v>
      </c>
      <c r="X115" s="104">
        <f>IFERROR(IF('Flight Methodologies'!$K$4="A",((($D115-'Flight Methodologies'!$K$9)*$E115*$G115*$N115*'Emission Factors'!$E$12)),((($D115-'Flight Methodologies'!$K$17)*$E115*$G115*$N115*'Emission Factors'!$E$12))
)
+
IF(SUM($O115:$P115)=0,0,
IF('Flight Methodologies'!$D$4="A",0,
IF('Flight Methodologies'!$D$4="B",0,
IF('Flight Methodologies'!$D$4="C",('Flight Methodologies'!$E$29*$E115*SUM($O115:$P115)*$G115*'Emission Factors'!$E$12),('Flight Methodologies'!$E$39*$E115*SUM($O115:$P115)*$G115*'Emission Factors'!$E$12))
))),"")</f>
        <v>705.94949039999995</v>
      </c>
      <c r="Y115" s="104">
        <f>IFERROR(IF('Flight Methodologies'!$D$4="A",((($D115-'Flight Methodologies'!$E$9)*$E115*$G115*$O115*'Emission Factors'!$E$13)),
IF('Flight Methodologies'!$D$4="B",((($D115-'Flight Methodologies'!$E$17)*$E115*$G115*$O115*'Emission Factors'!$E$13)),
IF('Flight Methodologies'!$D$4="C",((($D115-SUM('Flight Methodologies'!$E$29:$E$30))*$E115*$G115*$O115*'Emission Factors'!$E$13)),((($D115-SUM('Flight Methodologies'!$E$39:$E$40))*$E115*$G115*$O115*'Emission Factors'!$E$13)))))
+
IF(SUM($O115:$P115)=0,0,
IF('Flight Methodologies'!$D$4="A",0,
IF('Flight Methodologies'!$D$4="B",0,
IF('Flight Methodologies'!$D$4="C",0,0)
)))
+
IF($N115=0,0,
IF('Flight Methodologies'!$K$4="A",0,0)
),"")</f>
        <v>0</v>
      </c>
      <c r="Z115" s="104">
        <f>IFERROR(IF('Flight Methodologies'!$D$4="A",((($D115-'Flight Methodologies'!$E$9)*$E115*$G115*$P115*'Emission Factors'!$E$14)),
IF('Flight Methodologies'!$D$4="B",((($D115-'Flight Methodologies'!$E$17)*$E115*$G115*$P115*'Emission Factors'!$E$14)),
IF('Flight Methodologies'!$D$4="C",((($D115-SUM('Flight Methodologies'!$E$29:$E$30))*$E115*$G115*$P115*'Emission Factors'!$E$14)),((($D115-SUM('Flight Methodologies'!$E$39:$E$40))*$E115*$G115*$P115*'Emission Factors'!$E$14)))))
+
IF(SUM($O115:$P115)=0,0,
IF('Flight Methodologies'!$D$4="A",0,
IF('Flight Methodologies'!$D$4="B",0,
IF('Flight Methodologies'!$D$4="C",0,0)
)))
+
IF($N115=0,0,
IF('Flight Methodologies'!$K$4="A",0,0)
),"")</f>
        <v>6031.971760800001</v>
      </c>
      <c r="AA115" s="169">
        <f t="shared" si="2"/>
        <v>6742.4292286621476</v>
      </c>
      <c r="AC115" s="109">
        <f t="shared" si="3"/>
        <v>6.7424292286621474</v>
      </c>
    </row>
    <row r="116" spans="2:29" x14ac:dyDescent="0.35">
      <c r="B116" s="63" t="s">
        <v>103</v>
      </c>
      <c r="C116" s="63" t="str">
        <f>IFERROR(VLOOKUP(B116,'Country and Student Data'!$B$5:$E$300,2,FALSE),"")</f>
        <v>Asia</v>
      </c>
      <c r="D116" s="104">
        <f>IFERROR(
VLOOKUP($B116,'Country and Student Data'!$B$5:$D$300,3,FALSE)
+
IF(OR(C116="Home",C116="UK"),0,
IF('Flight Methodologies'!$D$4="A",'Flight Methodologies'!$E$9,
IF('Flight Methodologies'!$D$4="B",'Flight Methodologies'!$E$17,
IF('Flight Methodologies'!$D$4="C",'Flight Methodologies'!$E$29+'Flight Methodologies'!$E$30,'Flight Methodologies'!$E$39+'Flight Methodologies'!$E$40)))), "")</f>
        <v>10309.57</v>
      </c>
      <c r="E116" s="101">
        <f>IFERROR(VLOOKUP(B116,'Country and Student Data'!B:E,4,FALSE),"")</f>
        <v>22</v>
      </c>
      <c r="G116" s="85">
        <v>2</v>
      </c>
      <c r="H116" s="66"/>
      <c r="I116" s="86"/>
      <c r="J116" s="86"/>
      <c r="K116" s="86"/>
      <c r="L116" s="86"/>
      <c r="M116" s="86"/>
      <c r="N116" s="86"/>
      <c r="O116" s="86"/>
      <c r="P116" s="86">
        <v>1</v>
      </c>
      <c r="R116" s="104">
        <f>IFERROR(
((I116*$D116*$E116*$G116*'Emission Factors'!$E$6))
+
IF(SUM($O116:$P116)=0,0,
IF('Flight Methodologies'!$D$4="A",(0.5*'Flight Methodologies'!$E$9*$E116*SUM($O116:$P116)*$G116*'Emission Factors'!$E$6),
IF('Flight Methodologies'!$D$4="B",(('Flight Methodologies'!$E$18*'Flight Methodologies'!$E$17*$E116*SUM($O116:$P116)*$G116*'Emission Factors'!$E$6)),
IF('Flight Methodologies'!$D$4="C",(0.5*'Flight Methodologies'!$E$30*$E116*SUM($O116:$P116)*$G116*'Emission Factors'!$E$6),(('Flight Methodologies'!$E$41*'Flight Methodologies'!$E$40*$E116*SUM($O116:$P116)*$G116*'Emission Factors'!$E$6)))
)))
+
IF($N116=0,0,
IF('Flight Methodologies'!$K$4="A",(0.5*'Flight Methodologies'!$K$9*$E116*$N116*$G116*'Emission Factors'!$E$6),(('Flight Methodologies'!$K$18*'Flight Methodologies'!$K$17*$E116*N116*$G116*'Emission Factors'!$E$6)))
),"")</f>
        <v>19.796832000000002</v>
      </c>
      <c r="S116" s="104">
        <f>IFERROR(((J116*$D116*$E116*$G116*'Emission Factors'!$E$7))
+
IF(SUM($O116:$P116)=0,0,
IF('Flight Methodologies'!$D$4="A",(0.5*'Flight Methodologies'!$E$9*$E116*SUM($O116:$P116)*$G116*'Emission Factors'!$E$7),
IF('Flight Methodologies'!$D$4="B",(('Flight Methodologies'!$E$19*'Flight Methodologies'!$E$17*$E116*SUM($O116:$P116)*$G116*'Emission Factors'!$E$7)),
IF('Flight Methodologies'!$D$4="C",(0.5*'Flight Methodologies'!$E$30*$E116*SUM($O116:$P116)*$G116*'Emission Factors'!$E$7),(('Flight Methodologies'!$E$42*'Flight Methodologies'!$E$40*$E116*SUM($O116:$P116)*$G116*'Emission Factors'!$E$7)))
)))
+
IF($N116=0,0,
IF('Flight Methodologies'!$K$4="A",(0.5*'Flight Methodologies'!$K$9*$E116*$N116*$G116*'Emission Factors'!$E$7),(('Flight Methodologies'!$K$19*'Flight Methodologies'!$K$17*$E116*N116*$G116*'Emission Factors'!$E$7)))
),"")</f>
        <v>0</v>
      </c>
      <c r="T116" s="104">
        <f>IFERROR(((K116*$D116*$E116*$G116*'Emission Factors'!$E$8))
+
IF(SUM($O116:$P116)=0,0,
IF('Flight Methodologies'!$D$4="A",0,
IF('Flight Methodologies'!$D$4="B",(('Flight Methodologies'!$E$20*'Flight Methodologies'!$E$17*$E116*SUM($O116:$P116)*$G116*'Emission Factors'!$E$8)),
IF('Flight Methodologies'!$D$4="C",0,(('Flight Methodologies'!$E$43*'Flight Methodologies'!$E$40*$E116*SUM($O116:$P116)*$G116*'Emission Factors'!$E$8)))
)))
+
IF($N116=0,0,
IF('Flight Methodologies'!$K$4="A",0,(('Flight Methodologies'!$K$20*'Flight Methodologies'!$K$17*$E116*N116*$G116*'Emission Factors'!$E$8)))
),"")</f>
        <v>0</v>
      </c>
      <c r="U116" s="104">
        <f>IFERROR(((L116*$D116*$E116*$G116*'Emission Factors'!$E$9))
+
IF(SUM($O116:$P116)=0,0,
IF('Flight Methodologies'!$D$4="A",0,
IF('Flight Methodologies'!$D$4="B",(('Flight Methodologies'!$E$21*'Flight Methodologies'!$E$17*$E116*SUM($O116:$P116)*$G116*'Emission Factors'!$E$9)),
IF('Flight Methodologies'!$D$4="C",0,(('Flight Methodologies'!$E$44*'Flight Methodologies'!$E$40*$E116*SUM($O116:$P116)*$G116*'Emission Factors'!$E$9)))
)))
+
IF($N116=0,0,
IF('Flight Methodologies'!$K$4="A",0,(('Flight Methodologies'!$K$21*'Flight Methodologies'!$K$17*$E116*N116*$G116*'Emission Factors'!$E$9)))
),"")</f>
        <v>12.135466882147652</v>
      </c>
      <c r="V116" s="104">
        <f>IF(SUM(I116:P116)=0,"",
IF(SUM($O116:$P116)=0,0,
IF('Flight Methodologies'!$D$4="A",0,
IF('Flight Methodologies'!$D$4="B",(('Flight Methodologies'!$E$22*'Flight Methodologies'!$E$17*$E116*SUM($O116:$P116)*$G116*'Emission Factors'!$E$10)),
IF('Flight Methodologies'!$D$4="C",0,(('Flight Methodologies'!$E$45*'Flight Methodologies'!$E$40*$E116*SUM($O116:$P116)*$G116*'Emission Factors'!$E$10)))
)))
+
IF($N116=0,0,
IF('Flight Methodologies'!$K$4="A",0,(('Flight Methodologies'!$K$22*'Flight Methodologies'!$K$17*$E116*N116*$G116*'Emission Factors'!$E$10)))
))</f>
        <v>17.655453201464695</v>
      </c>
      <c r="W116" s="104">
        <f>IFERROR(((M116*$D116*$E116*$G116*'Emission Factors'!$E$11))
+
IF(SUM($O116:$P116)=0,0,
IF('Flight Methodologies'!$D$4="A",0,
IF('Flight Methodologies'!$D$4="B",0,
IF('Flight Methodologies'!$D$4="C",0,0)
)))
+
IF($N116=0,0,
IF('Flight Methodologies'!$K$4="A",0,0)
),"")</f>
        <v>0</v>
      </c>
      <c r="X116" s="104">
        <f>IFERROR(IF('Flight Methodologies'!$K$4="A",((($D116-'Flight Methodologies'!$K$9)*$E116*$G116*$N116*'Emission Factors'!$E$12)),((($D116-'Flight Methodologies'!$K$17)*$E116*$G116*$N116*'Emission Factors'!$E$12))
)
+
IF(SUM($O116:$P116)=0,0,
IF('Flight Methodologies'!$D$4="A",0,
IF('Flight Methodologies'!$D$4="B",0,
IF('Flight Methodologies'!$D$4="C",('Flight Methodologies'!$E$29*$E116*SUM($O116:$P116)*$G116*'Emission Factors'!$E$12),('Flight Methodologies'!$E$39*$E116*SUM($O116:$P116)*$G116*'Emission Factors'!$E$12))
))),"")</f>
        <v>7765.4443943999995</v>
      </c>
      <c r="Y116" s="104">
        <f>IFERROR(IF('Flight Methodologies'!$D$4="A",((($D116-'Flight Methodologies'!$E$9)*$E116*$G116*$O116*'Emission Factors'!$E$13)),
IF('Flight Methodologies'!$D$4="B",((($D116-'Flight Methodologies'!$E$17)*$E116*$G116*$O116*'Emission Factors'!$E$13)),
IF('Flight Methodologies'!$D$4="C",((($D116-SUM('Flight Methodologies'!$E$29:$E$30))*$E116*$G116*$O116*'Emission Factors'!$E$13)),((($D116-SUM('Flight Methodologies'!$E$39:$E$40))*$E116*$G116*$O116*'Emission Factors'!$E$13)))))
+
IF(SUM($O116:$P116)=0,0,
IF('Flight Methodologies'!$D$4="A",0,
IF('Flight Methodologies'!$D$4="B",0,
IF('Flight Methodologies'!$D$4="C",0,0)
)))
+
IF($N116=0,0,
IF('Flight Methodologies'!$K$4="A",0,0)
),"")</f>
        <v>0</v>
      </c>
      <c r="Z116" s="104">
        <f>IFERROR(IF('Flight Methodologies'!$D$4="A",((($D116-'Flight Methodologies'!$E$9)*$E116*$G116*$P116*'Emission Factors'!$E$14)),
IF('Flight Methodologies'!$D$4="B",((($D116-'Flight Methodologies'!$E$17)*$E116*$G116*$P116*'Emission Factors'!$E$14)),
IF('Flight Methodologies'!$D$4="C",((($D116-SUM('Flight Methodologies'!$E$29:$E$30))*$E116*$G116*$P116*'Emission Factors'!$E$14)),((($D116-SUM('Flight Methodologies'!$E$39:$E$40))*$E116*$G116*$P116*'Emission Factors'!$E$14)))))
+
IF(SUM($O116:$P116)=0,0,
IF('Flight Methodologies'!$D$4="A",0,
IF('Flight Methodologies'!$D$4="B",0,
IF('Flight Methodologies'!$D$4="C",0,0)
)))
+
IF($N116=0,0,
IF('Flight Methodologies'!$K$4="A",0,0)
),"")</f>
        <v>85001.925360000008</v>
      </c>
      <c r="AA116" s="169">
        <f t="shared" si="2"/>
        <v>92816.957506483624</v>
      </c>
      <c r="AC116" s="109">
        <f t="shared" si="3"/>
        <v>92.816957506483618</v>
      </c>
    </row>
    <row r="117" spans="2:29" x14ac:dyDescent="0.35">
      <c r="B117" s="63" t="s">
        <v>104</v>
      </c>
      <c r="C117" s="63" t="str">
        <f>IFERROR(VLOOKUP(B117,'Country and Student Data'!$B$5:$E$300,2,FALSE),"")</f>
        <v>UK</v>
      </c>
      <c r="D117" s="104">
        <f>IFERROR(
VLOOKUP($B117,'Country and Student Data'!$B$5:$D$300,3,FALSE)
+
IF(OR(C117="Home",C117="UK"),0,
IF('Flight Methodologies'!$D$4="A",'Flight Methodologies'!$E$9,
IF('Flight Methodologies'!$D$4="B",'Flight Methodologies'!$E$17,
IF('Flight Methodologies'!$D$4="C",'Flight Methodologies'!$E$29+'Flight Methodologies'!$E$30,'Flight Methodologies'!$E$39+'Flight Methodologies'!$E$40)))), "")</f>
        <v>887.3</v>
      </c>
      <c r="E117" s="101">
        <f>IFERROR(VLOOKUP(B117,'Country and Student Data'!B:E,4,FALSE),"")</f>
        <v>4</v>
      </c>
      <c r="G117" s="85">
        <v>2</v>
      </c>
      <c r="H117" s="66"/>
      <c r="I117" s="86">
        <v>0.25</v>
      </c>
      <c r="J117" s="86">
        <v>0.25</v>
      </c>
      <c r="K117" s="86"/>
      <c r="L117" s="86"/>
      <c r="M117" s="86"/>
      <c r="N117" s="86">
        <v>0.5</v>
      </c>
      <c r="O117" s="86"/>
      <c r="P117" s="86"/>
      <c r="R117" s="104">
        <f>IFERROR(
((I117*$D117*$E117*$G117*'Emission Factors'!$E$6))
+
IF(SUM($O117:$P117)=0,0,
IF('Flight Methodologies'!$D$4="A",(0.5*'Flight Methodologies'!$E$9*$E117*SUM($O117:$P117)*$G117*'Emission Factors'!$E$6),
IF('Flight Methodologies'!$D$4="B",(('Flight Methodologies'!$E$18*'Flight Methodologies'!$E$17*$E117*SUM($O117:$P117)*$G117*'Emission Factors'!$E$6)),
IF('Flight Methodologies'!$D$4="C",(0.5*'Flight Methodologies'!$E$30*$E117*SUM($O117:$P117)*$G117*'Emission Factors'!$E$6),(('Flight Methodologies'!$E$41*'Flight Methodologies'!$E$40*$E117*SUM($O117:$P117)*$G117*'Emission Factors'!$E$6)))
)))
+
IF($N117=0,0,
IF('Flight Methodologies'!$K$4="A",(0.5*'Flight Methodologies'!$K$9*$E117*$N117*$G117*'Emission Factors'!$E$6),(('Flight Methodologies'!$K$18*'Flight Methodologies'!$K$17*$E117*N117*$G117*'Emission Factors'!$E$6)))
),"")</f>
        <v>297.51905599999998</v>
      </c>
      <c r="S117" s="104">
        <f>IFERROR(((J117*$D117*$E117*$G117*'Emission Factors'!$E$7))
+
IF(SUM($O117:$P117)=0,0,
IF('Flight Methodologies'!$D$4="A",(0.5*'Flight Methodologies'!$E$9*$E117*SUM($O117:$P117)*$G117*'Emission Factors'!$E$7),
IF('Flight Methodologies'!$D$4="B",(('Flight Methodologies'!$E$19*'Flight Methodologies'!$E$17*$E117*SUM($O117:$P117)*$G117*'Emission Factors'!$E$7)),
IF('Flight Methodologies'!$D$4="C",(0.5*'Flight Methodologies'!$E$30*$E117*SUM($O117:$P117)*$G117*'Emission Factors'!$E$7),(('Flight Methodologies'!$E$42*'Flight Methodologies'!$E$40*$E117*SUM($O117:$P117)*$G117*'Emission Factors'!$E$7)))
)))
+
IF($N117=0,0,
IF('Flight Methodologies'!$K$4="A",(0.5*'Flight Methodologies'!$K$9*$E117*$N117*$G117*'Emission Factors'!$E$7),(('Flight Methodologies'!$K$19*'Flight Methodologies'!$K$17*$E117*N117*$G117*'Emission Factors'!$E$7)))
),"")</f>
        <v>62.932639799999997</v>
      </c>
      <c r="T117" s="104">
        <f>IFERROR(((K117*$D117*$E117*$G117*'Emission Factors'!$E$8))
+
IF(SUM($O117:$P117)=0,0,
IF('Flight Methodologies'!$D$4="A",0,
IF('Flight Methodologies'!$D$4="B",(('Flight Methodologies'!$E$20*'Flight Methodologies'!$E$17*$E117*SUM($O117:$P117)*$G117*'Emission Factors'!$E$8)),
IF('Flight Methodologies'!$D$4="C",0,(('Flight Methodologies'!$E$43*'Flight Methodologies'!$E$40*$E117*SUM($O117:$P117)*$G117*'Emission Factors'!$E$8)))
)))
+
IF($N117=0,0,
IF('Flight Methodologies'!$K$4="A",0,(('Flight Methodologies'!$K$20*'Flight Methodologies'!$K$17*$E117*N117*$G117*'Emission Factors'!$E$8)))
),"")</f>
        <v>0</v>
      </c>
      <c r="U117" s="104">
        <f>IFERROR(((L117*$D117*$E117*$G117*'Emission Factors'!$E$9))
+
IF(SUM($O117:$P117)=0,0,
IF('Flight Methodologies'!$D$4="A",0,
IF('Flight Methodologies'!$D$4="B",(('Flight Methodologies'!$E$21*'Flight Methodologies'!$E$17*$E117*SUM($O117:$P117)*$G117*'Emission Factors'!$E$9)),
IF('Flight Methodologies'!$D$4="C",0,(('Flight Methodologies'!$E$44*'Flight Methodologies'!$E$40*$E117*SUM($O117:$P117)*$G117*'Emission Factors'!$E$9)))
)))
+
IF($N117=0,0,
IF('Flight Methodologies'!$K$4="A",0,(('Flight Methodologies'!$K$21*'Flight Methodologies'!$K$17*$E117*N117*$G117*'Emission Factors'!$E$9)))
),"")</f>
        <v>1.1032242620134229</v>
      </c>
      <c r="V117" s="104">
        <f>IF(SUM(I117:P117)=0,"",
IF(SUM($O117:$P117)=0,0,
IF('Flight Methodologies'!$D$4="A",0,
IF('Flight Methodologies'!$D$4="B",(('Flight Methodologies'!$E$22*'Flight Methodologies'!$E$17*$E117*SUM($O117:$P117)*$G117*'Emission Factors'!$E$10)),
IF('Flight Methodologies'!$D$4="C",0,(('Flight Methodologies'!$E$45*'Flight Methodologies'!$E$40*$E117*SUM($O117:$P117)*$G117*'Emission Factors'!$E$10)))
)))
+
IF($N117=0,0,
IF('Flight Methodologies'!$K$4="A",0,(('Flight Methodologies'!$K$22*'Flight Methodologies'!$K$17*$E117*N117*$G117*'Emission Factors'!$E$10)))
))</f>
        <v>1.6050412001331542</v>
      </c>
      <c r="W117" s="104">
        <f>IFERROR(((M117*$D117*$E117*$G117*'Emission Factors'!$E$11))
+
IF(SUM($O117:$P117)=0,0,
IF('Flight Methodologies'!$D$4="A",0,
IF('Flight Methodologies'!$D$4="B",0,
IF('Flight Methodologies'!$D$4="C",0,0)
)))
+
IF($N117=0,0,
IF('Flight Methodologies'!$K$4="A",0,0)
),"")</f>
        <v>0</v>
      </c>
      <c r="X117" s="104">
        <f>IFERROR(IF('Flight Methodologies'!$K$4="A",((($D117-'Flight Methodologies'!$K$9)*$E117*$G117*$N117*'Emission Factors'!$E$12)),((($D117-'Flight Methodologies'!$K$17)*$E117*$G117*$N117*'Emission Factors'!$E$12))
)
+
IF(SUM($O117:$P117)=0,0,
IF('Flight Methodologies'!$D$4="A",0,
IF('Flight Methodologies'!$D$4="B",0,
IF('Flight Methodologies'!$D$4="C",('Flight Methodologies'!$E$29*$E117*SUM($O117:$P117)*$G117*'Emission Factors'!$E$12),('Flight Methodologies'!$E$39*$E117*SUM($O117:$P117)*$G117*'Emission Factors'!$E$12))
))),"")</f>
        <v>958.60934399999985</v>
      </c>
      <c r="Y117" s="104">
        <f>IFERROR(IF('Flight Methodologies'!$D$4="A",((($D117-'Flight Methodologies'!$E$9)*$E117*$G117*$O117*'Emission Factors'!$E$13)),
IF('Flight Methodologies'!$D$4="B",((($D117-'Flight Methodologies'!$E$17)*$E117*$G117*$O117*'Emission Factors'!$E$13)),
IF('Flight Methodologies'!$D$4="C",((($D117-SUM('Flight Methodologies'!$E$29:$E$30))*$E117*$G117*$O117*'Emission Factors'!$E$13)),((($D117-SUM('Flight Methodologies'!$E$39:$E$40))*$E117*$G117*$O117*'Emission Factors'!$E$13)))))
+
IF(SUM($O117:$P117)=0,0,
IF('Flight Methodologies'!$D$4="A",0,
IF('Flight Methodologies'!$D$4="B",0,
IF('Flight Methodologies'!$D$4="C",0,0)
)))
+
IF($N117=0,0,
IF('Flight Methodologies'!$K$4="A",0,0)
),"")</f>
        <v>0</v>
      </c>
      <c r="Z117" s="104">
        <f>IFERROR(IF('Flight Methodologies'!$D$4="A",((($D117-'Flight Methodologies'!$E$9)*$E117*$G117*$P117*'Emission Factors'!$E$14)),
IF('Flight Methodologies'!$D$4="B",((($D117-'Flight Methodologies'!$E$17)*$E117*$G117*$P117*'Emission Factors'!$E$14)),
IF('Flight Methodologies'!$D$4="C",((($D117-SUM('Flight Methodologies'!$E$29:$E$30))*$E117*$G117*$P117*'Emission Factors'!$E$14)),((($D117-SUM('Flight Methodologies'!$E$39:$E$40))*$E117*$G117*$P117*'Emission Factors'!$E$14)))))
+
IF(SUM($O117:$P117)=0,0,
IF('Flight Methodologies'!$D$4="A",0,
IF('Flight Methodologies'!$D$4="B",0,
IF('Flight Methodologies'!$D$4="C",0,0)
)))
+
IF($N117=0,0,
IF('Flight Methodologies'!$K$4="A",0,0)
),"")</f>
        <v>0</v>
      </c>
      <c r="AA117" s="169">
        <f t="shared" si="2"/>
        <v>1321.7693052621464</v>
      </c>
      <c r="AC117" s="109">
        <f t="shared" si="3"/>
        <v>1.3217693052621464</v>
      </c>
    </row>
    <row r="118" spans="2:29" x14ac:dyDescent="0.35">
      <c r="B118" s="63" t="s">
        <v>105</v>
      </c>
      <c r="C118" s="63" t="str">
        <f>IFERROR(VLOOKUP(B118,'Country and Student Data'!$B$5:$E$300,2,FALSE),"")</f>
        <v>Asia</v>
      </c>
      <c r="D118" s="104">
        <f>IFERROR(
VLOOKUP($B118,'Country and Student Data'!$B$5:$D$300,3,FALSE)
+
IF(OR(C118="Home",C118="UK"),0,
IF('Flight Methodologies'!$D$4="A",'Flight Methodologies'!$E$9,
IF('Flight Methodologies'!$D$4="B",'Flight Methodologies'!$E$17,
IF('Flight Methodologies'!$D$4="C",'Flight Methodologies'!$E$29+'Flight Methodologies'!$E$30,'Flight Methodologies'!$E$39+'Flight Methodologies'!$E$40)))), "")</f>
        <v>4296.07</v>
      </c>
      <c r="E118" s="101">
        <f>IFERROR(VLOOKUP(B118,'Country and Student Data'!B:E,4,FALSE),"")</f>
        <v>20</v>
      </c>
      <c r="G118" s="85">
        <v>2</v>
      </c>
      <c r="H118" s="66"/>
      <c r="I118" s="86"/>
      <c r="J118" s="86"/>
      <c r="K118" s="86"/>
      <c r="L118" s="86"/>
      <c r="M118" s="86"/>
      <c r="N118" s="86"/>
      <c r="O118" s="86"/>
      <c r="P118" s="86">
        <v>1</v>
      </c>
      <c r="R118" s="104">
        <f>IFERROR(
((I118*$D118*$E118*$G118*'Emission Factors'!$E$6))
+
IF(SUM($O118:$P118)=0,0,
IF('Flight Methodologies'!$D$4="A",(0.5*'Flight Methodologies'!$E$9*$E118*SUM($O118:$P118)*$G118*'Emission Factors'!$E$6),
IF('Flight Methodologies'!$D$4="B",(('Flight Methodologies'!$E$18*'Flight Methodologies'!$E$17*$E118*SUM($O118:$P118)*$G118*'Emission Factors'!$E$6)),
IF('Flight Methodologies'!$D$4="C",(0.5*'Flight Methodologies'!$E$30*$E118*SUM($O118:$P118)*$G118*'Emission Factors'!$E$6),(('Flight Methodologies'!$E$41*'Flight Methodologies'!$E$40*$E118*SUM($O118:$P118)*$G118*'Emission Factors'!$E$6)))
)))
+
IF($N118=0,0,
IF('Flight Methodologies'!$K$4="A",(0.5*'Flight Methodologies'!$K$9*$E118*$N118*$G118*'Emission Factors'!$E$6),(('Flight Methodologies'!$K$18*'Flight Methodologies'!$K$17*$E118*N118*$G118*'Emission Factors'!$E$6)))
),"")</f>
        <v>17.997120000000002</v>
      </c>
      <c r="S118" s="104">
        <f>IFERROR(((J118*$D118*$E118*$G118*'Emission Factors'!$E$7))
+
IF(SUM($O118:$P118)=0,0,
IF('Flight Methodologies'!$D$4="A",(0.5*'Flight Methodologies'!$E$9*$E118*SUM($O118:$P118)*$G118*'Emission Factors'!$E$7),
IF('Flight Methodologies'!$D$4="B",(('Flight Methodologies'!$E$19*'Flight Methodologies'!$E$17*$E118*SUM($O118:$P118)*$G118*'Emission Factors'!$E$7)),
IF('Flight Methodologies'!$D$4="C",(0.5*'Flight Methodologies'!$E$30*$E118*SUM($O118:$P118)*$G118*'Emission Factors'!$E$7),(('Flight Methodologies'!$E$42*'Flight Methodologies'!$E$40*$E118*SUM($O118:$P118)*$G118*'Emission Factors'!$E$7)))
)))
+
IF($N118=0,0,
IF('Flight Methodologies'!$K$4="A",(0.5*'Flight Methodologies'!$K$9*$E118*$N118*$G118*'Emission Factors'!$E$7),(('Flight Methodologies'!$K$19*'Flight Methodologies'!$K$17*$E118*N118*$G118*'Emission Factors'!$E$7)))
),"")</f>
        <v>0</v>
      </c>
      <c r="T118" s="104">
        <f>IFERROR(((K118*$D118*$E118*$G118*'Emission Factors'!$E$8))
+
IF(SUM($O118:$P118)=0,0,
IF('Flight Methodologies'!$D$4="A",0,
IF('Flight Methodologies'!$D$4="B",(('Flight Methodologies'!$E$20*'Flight Methodologies'!$E$17*$E118*SUM($O118:$P118)*$G118*'Emission Factors'!$E$8)),
IF('Flight Methodologies'!$D$4="C",0,(('Flight Methodologies'!$E$43*'Flight Methodologies'!$E$40*$E118*SUM($O118:$P118)*$G118*'Emission Factors'!$E$8)))
)))
+
IF($N118=0,0,
IF('Flight Methodologies'!$K$4="A",0,(('Flight Methodologies'!$K$20*'Flight Methodologies'!$K$17*$E118*N118*$G118*'Emission Factors'!$E$8)))
),"")</f>
        <v>0</v>
      </c>
      <c r="U118" s="104">
        <f>IFERROR(((L118*$D118*$E118*$G118*'Emission Factors'!$E$9))
+
IF(SUM($O118:$P118)=0,0,
IF('Flight Methodologies'!$D$4="A",0,
IF('Flight Methodologies'!$D$4="B",(('Flight Methodologies'!$E$21*'Flight Methodologies'!$E$17*$E118*SUM($O118:$P118)*$G118*'Emission Factors'!$E$9)),
IF('Flight Methodologies'!$D$4="C",0,(('Flight Methodologies'!$E$44*'Flight Methodologies'!$E$40*$E118*SUM($O118:$P118)*$G118*'Emission Factors'!$E$9)))
)))
+
IF($N118=0,0,
IF('Flight Methodologies'!$K$4="A",0,(('Flight Methodologies'!$K$21*'Flight Methodologies'!$K$17*$E118*N118*$G118*'Emission Factors'!$E$9)))
),"")</f>
        <v>11.032242620134229</v>
      </c>
      <c r="V118" s="104">
        <f>IF(SUM(I118:P118)=0,"",
IF(SUM($O118:$P118)=0,0,
IF('Flight Methodologies'!$D$4="A",0,
IF('Flight Methodologies'!$D$4="B",(('Flight Methodologies'!$E$22*'Flight Methodologies'!$E$17*$E118*SUM($O118:$P118)*$G118*'Emission Factors'!$E$10)),
IF('Flight Methodologies'!$D$4="C",0,(('Flight Methodologies'!$E$45*'Flight Methodologies'!$E$40*$E118*SUM($O118:$P118)*$G118*'Emission Factors'!$E$10)))
)))
+
IF($N118=0,0,
IF('Flight Methodologies'!$K$4="A",0,(('Flight Methodologies'!$K$22*'Flight Methodologies'!$K$17*$E118*N118*$G118*'Emission Factors'!$E$10)))
))</f>
        <v>16.050412001331541</v>
      </c>
      <c r="W118" s="104">
        <f>IFERROR(((M118*$D118*$E118*$G118*'Emission Factors'!$E$11))
+
IF(SUM($O118:$P118)=0,0,
IF('Flight Methodologies'!$D$4="A",0,
IF('Flight Methodologies'!$D$4="B",0,
IF('Flight Methodologies'!$D$4="C",0,0)
)))
+
IF($N118=0,0,
IF('Flight Methodologies'!$K$4="A",0,0)
),"")</f>
        <v>0</v>
      </c>
      <c r="X118" s="104">
        <f>IFERROR(IF('Flight Methodologies'!$K$4="A",((($D118-'Flight Methodologies'!$K$9)*$E118*$G118*$N118*'Emission Factors'!$E$12)),((($D118-'Flight Methodologies'!$K$17)*$E118*$G118*$N118*'Emission Factors'!$E$12))
)
+
IF(SUM($O118:$P118)=0,0,
IF('Flight Methodologies'!$D$4="A",0,
IF('Flight Methodologies'!$D$4="B",0,
IF('Flight Methodologies'!$D$4="C",('Flight Methodologies'!$E$29*$E118*SUM($O118:$P118)*$G118*'Emission Factors'!$E$12),('Flight Methodologies'!$E$39*$E118*SUM($O118:$P118)*$G118*'Emission Factors'!$E$12))
))),"")</f>
        <v>7059.4949040000001</v>
      </c>
      <c r="Y118" s="104">
        <f>IFERROR(IF('Flight Methodologies'!$D$4="A",((($D118-'Flight Methodologies'!$E$9)*$E118*$G118*$O118*'Emission Factors'!$E$13)),
IF('Flight Methodologies'!$D$4="B",((($D118-'Flight Methodologies'!$E$17)*$E118*$G118*$O118*'Emission Factors'!$E$13)),
IF('Flight Methodologies'!$D$4="C",((($D118-SUM('Flight Methodologies'!$E$29:$E$30))*$E118*$G118*$O118*'Emission Factors'!$E$13)),((($D118-SUM('Flight Methodologies'!$E$39:$E$40))*$E118*$G118*$O118*'Emission Factors'!$E$13)))))
+
IF(SUM($O118:$P118)=0,0,
IF('Flight Methodologies'!$D$4="A",0,
IF('Flight Methodologies'!$D$4="B",0,
IF('Flight Methodologies'!$D$4="C",0,0)
)))
+
IF($N118=0,0,
IF('Flight Methodologies'!$K$4="A",0,0)
),"")</f>
        <v>0</v>
      </c>
      <c r="Z118" s="104">
        <f>IFERROR(IF('Flight Methodologies'!$D$4="A",((($D118-'Flight Methodologies'!$E$9)*$E118*$G118*$P118*'Emission Factors'!$E$14)),
IF('Flight Methodologies'!$D$4="B",((($D118-'Flight Methodologies'!$E$17)*$E118*$G118*$P118*'Emission Factors'!$E$14)),
IF('Flight Methodologies'!$D$4="C",((($D118-SUM('Flight Methodologies'!$E$29:$E$30))*$E118*$G118*$P118*'Emission Factors'!$E$14)),((($D118-SUM('Flight Methodologies'!$E$39:$E$40))*$E118*$G118*$P118*'Emission Factors'!$E$14)))))
+
IF(SUM($O118:$P118)=0,0,
IF('Flight Methodologies'!$D$4="A",0,
IF('Flight Methodologies'!$D$4="B",0,
IF('Flight Methodologies'!$D$4="C",0,0)
)))
+
IF($N118=0,0,
IF('Flight Methodologies'!$K$4="A",0,0)
),"")</f>
        <v>29140.018199999995</v>
      </c>
      <c r="AA118" s="169">
        <f t="shared" si="2"/>
        <v>36244.592878621464</v>
      </c>
      <c r="AC118" s="109">
        <f t="shared" si="3"/>
        <v>36.244592878621468</v>
      </c>
    </row>
    <row r="119" spans="2:29" x14ac:dyDescent="0.35">
      <c r="B119" s="63" t="s">
        <v>106</v>
      </c>
      <c r="C119" s="63" t="str">
        <f>IFERROR(VLOOKUP(B119,'Country and Student Data'!$B$5:$E$300,2,FALSE),"")</f>
        <v>Asia</v>
      </c>
      <c r="D119" s="104">
        <f>IFERROR(
VLOOKUP($B119,'Country and Student Data'!$B$5:$D$300,3,FALSE)
+
IF(OR(C119="Home",C119="UK"),0,
IF('Flight Methodologies'!$D$4="A",'Flight Methodologies'!$E$9,
IF('Flight Methodologies'!$D$4="B",'Flight Methodologies'!$E$17,
IF('Flight Methodologies'!$D$4="C",'Flight Methodologies'!$E$29+'Flight Methodologies'!$E$30,'Flight Methodologies'!$E$39+'Flight Methodologies'!$E$40)))), "")</f>
        <v>5419.92</v>
      </c>
      <c r="E119" s="101">
        <f>IFERROR(VLOOKUP(B119,'Country and Student Data'!B:E,4,FALSE),"")</f>
        <v>29</v>
      </c>
      <c r="G119" s="85">
        <v>2</v>
      </c>
      <c r="H119" s="66"/>
      <c r="I119" s="86"/>
      <c r="J119" s="86"/>
      <c r="K119" s="86"/>
      <c r="L119" s="86"/>
      <c r="M119" s="86"/>
      <c r="N119" s="86"/>
      <c r="O119" s="86"/>
      <c r="P119" s="86">
        <v>1</v>
      </c>
      <c r="R119" s="104">
        <f>IFERROR(
((I119*$D119*$E119*$G119*'Emission Factors'!$E$6))
+
IF(SUM($O119:$P119)=0,0,
IF('Flight Methodologies'!$D$4="A",(0.5*'Flight Methodologies'!$E$9*$E119*SUM($O119:$P119)*$G119*'Emission Factors'!$E$6),
IF('Flight Methodologies'!$D$4="B",(('Flight Methodologies'!$E$18*'Flight Methodologies'!$E$17*$E119*SUM($O119:$P119)*$G119*'Emission Factors'!$E$6)),
IF('Flight Methodologies'!$D$4="C",(0.5*'Flight Methodologies'!$E$30*$E119*SUM($O119:$P119)*$G119*'Emission Factors'!$E$6),(('Flight Methodologies'!$E$41*'Flight Methodologies'!$E$40*$E119*SUM($O119:$P119)*$G119*'Emission Factors'!$E$6)))
)))
+
IF($N119=0,0,
IF('Flight Methodologies'!$K$4="A",(0.5*'Flight Methodologies'!$K$9*$E119*$N119*$G119*'Emission Factors'!$E$6),(('Flight Methodologies'!$K$18*'Flight Methodologies'!$K$17*$E119*N119*$G119*'Emission Factors'!$E$6)))
),"")</f>
        <v>26.095824000000004</v>
      </c>
      <c r="S119" s="104">
        <f>IFERROR(((J119*$D119*$E119*$G119*'Emission Factors'!$E$7))
+
IF(SUM($O119:$P119)=0,0,
IF('Flight Methodologies'!$D$4="A",(0.5*'Flight Methodologies'!$E$9*$E119*SUM($O119:$P119)*$G119*'Emission Factors'!$E$7),
IF('Flight Methodologies'!$D$4="B",(('Flight Methodologies'!$E$19*'Flight Methodologies'!$E$17*$E119*SUM($O119:$P119)*$G119*'Emission Factors'!$E$7)),
IF('Flight Methodologies'!$D$4="C",(0.5*'Flight Methodologies'!$E$30*$E119*SUM($O119:$P119)*$G119*'Emission Factors'!$E$7),(('Flight Methodologies'!$E$42*'Flight Methodologies'!$E$40*$E119*SUM($O119:$P119)*$G119*'Emission Factors'!$E$7)))
)))
+
IF($N119=0,0,
IF('Flight Methodologies'!$K$4="A",(0.5*'Flight Methodologies'!$K$9*$E119*$N119*$G119*'Emission Factors'!$E$7),(('Flight Methodologies'!$K$19*'Flight Methodologies'!$K$17*$E119*N119*$G119*'Emission Factors'!$E$7)))
),"")</f>
        <v>0</v>
      </c>
      <c r="T119" s="104">
        <f>IFERROR(((K119*$D119*$E119*$G119*'Emission Factors'!$E$8))
+
IF(SUM($O119:$P119)=0,0,
IF('Flight Methodologies'!$D$4="A",0,
IF('Flight Methodologies'!$D$4="B",(('Flight Methodologies'!$E$20*'Flight Methodologies'!$E$17*$E119*SUM($O119:$P119)*$G119*'Emission Factors'!$E$8)),
IF('Flight Methodologies'!$D$4="C",0,(('Flight Methodologies'!$E$43*'Flight Methodologies'!$E$40*$E119*SUM($O119:$P119)*$G119*'Emission Factors'!$E$8)))
)))
+
IF($N119=0,0,
IF('Flight Methodologies'!$K$4="A",0,(('Flight Methodologies'!$K$20*'Flight Methodologies'!$K$17*$E119*N119*$G119*'Emission Factors'!$E$8)))
),"")</f>
        <v>0</v>
      </c>
      <c r="U119" s="104">
        <f>IFERROR(((L119*$D119*$E119*$G119*'Emission Factors'!$E$9))
+
IF(SUM($O119:$P119)=0,0,
IF('Flight Methodologies'!$D$4="A",0,
IF('Flight Methodologies'!$D$4="B",(('Flight Methodologies'!$E$21*'Flight Methodologies'!$E$17*$E119*SUM($O119:$P119)*$G119*'Emission Factors'!$E$9)),
IF('Flight Methodologies'!$D$4="C",0,(('Flight Methodologies'!$E$44*'Flight Methodologies'!$E$40*$E119*SUM($O119:$P119)*$G119*'Emission Factors'!$E$9)))
)))
+
IF($N119=0,0,
IF('Flight Methodologies'!$K$4="A",0,(('Flight Methodologies'!$K$21*'Flight Methodologies'!$K$17*$E119*N119*$G119*'Emission Factors'!$E$9)))
),"")</f>
        <v>15.996751799194634</v>
      </c>
      <c r="V119" s="104">
        <f>IF(SUM(I119:P119)=0,"",
IF(SUM($O119:$P119)=0,0,
IF('Flight Methodologies'!$D$4="A",0,
IF('Flight Methodologies'!$D$4="B",(('Flight Methodologies'!$E$22*'Flight Methodologies'!$E$17*$E119*SUM($O119:$P119)*$G119*'Emission Factors'!$E$10)),
IF('Flight Methodologies'!$D$4="C",0,(('Flight Methodologies'!$E$45*'Flight Methodologies'!$E$40*$E119*SUM($O119:$P119)*$G119*'Emission Factors'!$E$10)))
)))
+
IF($N119=0,0,
IF('Flight Methodologies'!$K$4="A",0,(('Flight Methodologies'!$K$22*'Flight Methodologies'!$K$17*$E119*N119*$G119*'Emission Factors'!$E$10)))
))</f>
        <v>23.273097401930738</v>
      </c>
      <c r="W119" s="104">
        <f>IFERROR(((M119*$D119*$E119*$G119*'Emission Factors'!$E$11))
+
IF(SUM($O119:$P119)=0,0,
IF('Flight Methodologies'!$D$4="A",0,
IF('Flight Methodologies'!$D$4="B",0,
IF('Flight Methodologies'!$D$4="C",0,0)
)))
+
IF($N119=0,0,
IF('Flight Methodologies'!$K$4="A",0,0)
),"")</f>
        <v>0</v>
      </c>
      <c r="X119" s="104">
        <f>IFERROR(IF('Flight Methodologies'!$K$4="A",((($D119-'Flight Methodologies'!$K$9)*$E119*$G119*$N119*'Emission Factors'!$E$12)),((($D119-'Flight Methodologies'!$K$17)*$E119*$G119*$N119*'Emission Factors'!$E$12))
)
+
IF(SUM($O119:$P119)=0,0,
IF('Flight Methodologies'!$D$4="A",0,
IF('Flight Methodologies'!$D$4="B",0,
IF('Flight Methodologies'!$D$4="C",('Flight Methodologies'!$E$29*$E119*SUM($O119:$P119)*$G119*'Emission Factors'!$E$12),('Flight Methodologies'!$E$39*$E119*SUM($O119:$P119)*$G119*'Emission Factors'!$E$12))
))),"")</f>
        <v>10236.2676108</v>
      </c>
      <c r="Y119" s="104">
        <f>IFERROR(IF('Flight Methodologies'!$D$4="A",((($D119-'Flight Methodologies'!$E$9)*$E119*$G119*$O119*'Emission Factors'!$E$13)),
IF('Flight Methodologies'!$D$4="B",((($D119-'Flight Methodologies'!$E$17)*$E119*$G119*$O119*'Emission Factors'!$E$13)),
IF('Flight Methodologies'!$D$4="C",((($D119-SUM('Flight Methodologies'!$E$29:$E$30))*$E119*$G119*$O119*'Emission Factors'!$E$13)),((($D119-SUM('Flight Methodologies'!$E$39:$E$40))*$E119*$G119*$O119*'Emission Factors'!$E$13)))))
+
IF(SUM($O119:$P119)=0,0,
IF('Flight Methodologies'!$D$4="A",0,
IF('Flight Methodologies'!$D$4="B",0,
IF('Flight Methodologies'!$D$4="C",0,0)
)))
+
IF($N119=0,0,
IF('Flight Methodologies'!$K$4="A",0,0)
),"")</f>
        <v>0</v>
      </c>
      <c r="Z119" s="104">
        <f>IFERROR(IF('Flight Methodologies'!$D$4="A",((($D119-'Flight Methodologies'!$E$9)*$E119*$G119*$P119*'Emission Factors'!$E$14)),
IF('Flight Methodologies'!$D$4="B",((($D119-'Flight Methodologies'!$E$17)*$E119*$G119*$P119*'Emission Factors'!$E$14)),
IF('Flight Methodologies'!$D$4="C",((($D119-SUM('Flight Methodologies'!$E$29:$E$30))*$E119*$G119*$P119*'Emission Factors'!$E$14)),((($D119-SUM('Flight Methodologies'!$E$39:$E$40))*$E119*$G119*$P119*'Emission Factors'!$E$14)))))
+
IF(SUM($O119:$P119)=0,0,
IF('Flight Methodologies'!$D$4="A",0,
IF('Flight Methodologies'!$D$4="B",0,
IF('Flight Methodologies'!$D$4="C",0,0)
)))
+
IF($N119=0,0,
IF('Flight Methodologies'!$K$4="A",0,0)
),"")</f>
        <v>55296.856553000012</v>
      </c>
      <c r="AA119" s="169">
        <f t="shared" si="2"/>
        <v>65598.489837001136</v>
      </c>
      <c r="AC119" s="109">
        <f t="shared" si="3"/>
        <v>65.598489837001139</v>
      </c>
    </row>
    <row r="120" spans="2:29" x14ac:dyDescent="0.35">
      <c r="B120" s="63" t="s">
        <v>107</v>
      </c>
      <c r="C120" s="63" t="str">
        <f>IFERROR(VLOOKUP(B120,'Country and Student Data'!$B$5:$E$300,2,FALSE),"")</f>
        <v>Africa</v>
      </c>
      <c r="D120" s="104">
        <f>IFERROR(
VLOOKUP($B120,'Country and Student Data'!$B$5:$D$300,3,FALSE)
+
IF(OR(C120="Home",C120="UK"),0,
IF('Flight Methodologies'!$D$4="A",'Flight Methodologies'!$E$9,
IF('Flight Methodologies'!$D$4="B",'Flight Methodologies'!$E$17,
IF('Flight Methodologies'!$D$4="C",'Flight Methodologies'!$E$29+'Flight Methodologies'!$E$30,'Flight Methodologies'!$E$39+'Flight Methodologies'!$E$40)))), "")</f>
        <v>7474.71</v>
      </c>
      <c r="E120" s="101">
        <f>IFERROR(VLOOKUP(B120,'Country and Student Data'!B:E,4,FALSE),"")</f>
        <v>17</v>
      </c>
      <c r="G120" s="85">
        <v>2</v>
      </c>
      <c r="H120" s="66"/>
      <c r="I120" s="86"/>
      <c r="J120" s="86"/>
      <c r="K120" s="86"/>
      <c r="L120" s="86"/>
      <c r="M120" s="86"/>
      <c r="N120" s="86"/>
      <c r="O120" s="86"/>
      <c r="P120" s="86">
        <v>1</v>
      </c>
      <c r="R120" s="104">
        <f>IFERROR(
((I120*$D120*$E120*$G120*'Emission Factors'!$E$6))
+
IF(SUM($O120:$P120)=0,0,
IF('Flight Methodologies'!$D$4="A",(0.5*'Flight Methodologies'!$E$9*$E120*SUM($O120:$P120)*$G120*'Emission Factors'!$E$6),
IF('Flight Methodologies'!$D$4="B",(('Flight Methodologies'!$E$18*'Flight Methodologies'!$E$17*$E120*SUM($O120:$P120)*$G120*'Emission Factors'!$E$6)),
IF('Flight Methodologies'!$D$4="C",(0.5*'Flight Methodologies'!$E$30*$E120*SUM($O120:$P120)*$G120*'Emission Factors'!$E$6),(('Flight Methodologies'!$E$41*'Flight Methodologies'!$E$40*$E120*SUM($O120:$P120)*$G120*'Emission Factors'!$E$6)))
)))
+
IF($N120=0,0,
IF('Flight Methodologies'!$K$4="A",(0.5*'Flight Methodologies'!$K$9*$E120*$N120*$G120*'Emission Factors'!$E$6),(('Flight Methodologies'!$K$18*'Flight Methodologies'!$K$17*$E120*N120*$G120*'Emission Factors'!$E$6)))
),"")</f>
        <v>15.297552000000003</v>
      </c>
      <c r="S120" s="104">
        <f>IFERROR(((J120*$D120*$E120*$G120*'Emission Factors'!$E$7))
+
IF(SUM($O120:$P120)=0,0,
IF('Flight Methodologies'!$D$4="A",(0.5*'Flight Methodologies'!$E$9*$E120*SUM($O120:$P120)*$G120*'Emission Factors'!$E$7),
IF('Flight Methodologies'!$D$4="B",(('Flight Methodologies'!$E$19*'Flight Methodologies'!$E$17*$E120*SUM($O120:$P120)*$G120*'Emission Factors'!$E$7)),
IF('Flight Methodologies'!$D$4="C",(0.5*'Flight Methodologies'!$E$30*$E120*SUM($O120:$P120)*$G120*'Emission Factors'!$E$7),(('Flight Methodologies'!$E$42*'Flight Methodologies'!$E$40*$E120*SUM($O120:$P120)*$G120*'Emission Factors'!$E$7)))
)))
+
IF($N120=0,0,
IF('Flight Methodologies'!$K$4="A",(0.5*'Flight Methodologies'!$K$9*$E120*$N120*$G120*'Emission Factors'!$E$7),(('Flight Methodologies'!$K$19*'Flight Methodologies'!$K$17*$E120*N120*$G120*'Emission Factors'!$E$7)))
),"")</f>
        <v>0</v>
      </c>
      <c r="T120" s="104">
        <f>IFERROR(((K120*$D120*$E120*$G120*'Emission Factors'!$E$8))
+
IF(SUM($O120:$P120)=0,0,
IF('Flight Methodologies'!$D$4="A",0,
IF('Flight Methodologies'!$D$4="B",(('Flight Methodologies'!$E$20*'Flight Methodologies'!$E$17*$E120*SUM($O120:$P120)*$G120*'Emission Factors'!$E$8)),
IF('Flight Methodologies'!$D$4="C",0,(('Flight Methodologies'!$E$43*'Flight Methodologies'!$E$40*$E120*SUM($O120:$P120)*$G120*'Emission Factors'!$E$8)))
)))
+
IF($N120=0,0,
IF('Flight Methodologies'!$K$4="A",0,(('Flight Methodologies'!$K$20*'Flight Methodologies'!$K$17*$E120*N120*$G120*'Emission Factors'!$E$8)))
),"")</f>
        <v>0</v>
      </c>
      <c r="U120" s="104">
        <f>IFERROR(((L120*$D120*$E120*$G120*'Emission Factors'!$E$9))
+
IF(SUM($O120:$P120)=0,0,
IF('Flight Methodologies'!$D$4="A",0,
IF('Flight Methodologies'!$D$4="B",(('Flight Methodologies'!$E$21*'Flight Methodologies'!$E$17*$E120*SUM($O120:$P120)*$G120*'Emission Factors'!$E$9)),
IF('Flight Methodologies'!$D$4="C",0,(('Flight Methodologies'!$E$44*'Flight Methodologies'!$E$40*$E120*SUM($O120:$P120)*$G120*'Emission Factors'!$E$9)))
)))
+
IF($N120=0,0,
IF('Flight Methodologies'!$K$4="A",0,(('Flight Methodologies'!$K$21*'Flight Methodologies'!$K$17*$E120*N120*$G120*'Emission Factors'!$E$9)))
),"")</f>
        <v>9.3774062271140952</v>
      </c>
      <c r="V120" s="104">
        <f>IF(SUM(I120:P120)=0,"",
IF(SUM($O120:$P120)=0,0,
IF('Flight Methodologies'!$D$4="A",0,
IF('Flight Methodologies'!$D$4="B",(('Flight Methodologies'!$E$22*'Flight Methodologies'!$E$17*$E120*SUM($O120:$P120)*$G120*'Emission Factors'!$E$10)),
IF('Flight Methodologies'!$D$4="C",0,(('Flight Methodologies'!$E$45*'Flight Methodologies'!$E$40*$E120*SUM($O120:$P120)*$G120*'Emission Factors'!$E$10)))
)))
+
IF($N120=0,0,
IF('Flight Methodologies'!$K$4="A",0,(('Flight Methodologies'!$K$22*'Flight Methodologies'!$K$17*$E120*N120*$G120*'Emission Factors'!$E$10)))
))</f>
        <v>13.642850201131811</v>
      </c>
      <c r="W120" s="104">
        <f>IFERROR(((M120*$D120*$E120*$G120*'Emission Factors'!$E$11))
+
IF(SUM($O120:$P120)=0,0,
IF('Flight Methodologies'!$D$4="A",0,
IF('Flight Methodologies'!$D$4="B",0,
IF('Flight Methodologies'!$D$4="C",0,0)
)))
+
IF($N120=0,0,
IF('Flight Methodologies'!$K$4="A",0,0)
),"")</f>
        <v>0</v>
      </c>
      <c r="X120" s="104">
        <f>IFERROR(IF('Flight Methodologies'!$K$4="A",((($D120-'Flight Methodologies'!$K$9)*$E120*$G120*$N120*'Emission Factors'!$E$12)),((($D120-'Flight Methodologies'!$K$17)*$E120*$G120*$N120*'Emission Factors'!$E$12))
)
+
IF(SUM($O120:$P120)=0,0,
IF('Flight Methodologies'!$D$4="A",0,
IF('Flight Methodologies'!$D$4="B",0,
IF('Flight Methodologies'!$D$4="C",('Flight Methodologies'!$E$29*$E120*SUM($O120:$P120)*$G120*'Emission Factors'!$E$12),('Flight Methodologies'!$E$39*$E120*SUM($O120:$P120)*$G120*'Emission Factors'!$E$12))
))),"")</f>
        <v>6000.5706683999997</v>
      </c>
      <c r="Y120" s="104">
        <f>IFERROR(IF('Flight Methodologies'!$D$4="A",((($D120-'Flight Methodologies'!$E$9)*$E120*$G120*$O120*'Emission Factors'!$E$13)),
IF('Flight Methodologies'!$D$4="B",((($D120-'Flight Methodologies'!$E$17)*$E120*$G120*$O120*'Emission Factors'!$E$13)),
IF('Flight Methodologies'!$D$4="C",((($D120-SUM('Flight Methodologies'!$E$29:$E$30))*$E120*$G120*$O120*'Emission Factors'!$E$13)),((($D120-SUM('Flight Methodologies'!$E$39:$E$40))*$E120*$G120*$O120*'Emission Factors'!$E$13)))))
+
IF(SUM($O120:$P120)=0,0,
IF('Flight Methodologies'!$D$4="A",0,
IF('Flight Methodologies'!$D$4="B",0,
IF('Flight Methodologies'!$D$4="C",0,0)
)))
+
IF($N120=0,0,
IF('Flight Methodologies'!$K$4="A",0,0)
),"")</f>
        <v>0</v>
      </c>
      <c r="Z120" s="104">
        <f>IFERROR(IF('Flight Methodologies'!$D$4="A",((($D120-'Flight Methodologies'!$E$9)*$E120*$G120*$P120*'Emission Factors'!$E$14)),
IF('Flight Methodologies'!$D$4="B",((($D120-'Flight Methodologies'!$E$17)*$E120*$G120*$P120*'Emission Factors'!$E$14)),
IF('Flight Methodologies'!$D$4="C",((($D120-SUM('Flight Methodologies'!$E$29:$E$30))*$E120*$G120*$P120*'Emission Factors'!$E$14)),((($D120-SUM('Flight Methodologies'!$E$39:$E$40))*$E120*$G120*$P120*'Emission Factors'!$E$14)))))
+
IF(SUM($O120:$P120)=0,0,
IF('Flight Methodologies'!$D$4="A",0,
IF('Flight Methodologies'!$D$4="B",0,
IF('Flight Methodologies'!$D$4="C",0,0)
)))
+
IF($N120=0,0,
IF('Flight Methodologies'!$K$4="A",0,0)
),"")</f>
        <v>46395.655583600004</v>
      </c>
      <c r="AA120" s="169">
        <f t="shared" si="2"/>
        <v>52434.544060428248</v>
      </c>
      <c r="AC120" s="109">
        <f t="shared" si="3"/>
        <v>52.434544060428252</v>
      </c>
    </row>
    <row r="121" spans="2:29" x14ac:dyDescent="0.35">
      <c r="B121" s="63" t="s">
        <v>108</v>
      </c>
      <c r="C121" s="63" t="str">
        <f>IFERROR(VLOOKUP(B121,'Country and Student Data'!$B$5:$E$300,2,FALSE),"")</f>
        <v>Asia</v>
      </c>
      <c r="D121" s="104">
        <f>IFERROR(
VLOOKUP($B121,'Country and Student Data'!$B$5:$D$300,3,FALSE)
+
IF(OR(C121="Home",C121="UK"),0,
IF('Flight Methodologies'!$D$4="A",'Flight Methodologies'!$E$9,
IF('Flight Methodologies'!$D$4="B",'Flight Methodologies'!$E$17,
IF('Flight Methodologies'!$D$4="C",'Flight Methodologies'!$E$29+'Flight Methodologies'!$E$30,'Flight Methodologies'!$E$39+'Flight Methodologies'!$E$40)))), "")</f>
        <v>14760.11</v>
      </c>
      <c r="E121" s="101">
        <f>IFERROR(VLOOKUP(B121,'Country and Student Data'!B:E,4,FALSE),"")</f>
        <v>0</v>
      </c>
      <c r="G121" s="85">
        <v>2</v>
      </c>
      <c r="H121" s="66"/>
      <c r="I121" s="86"/>
      <c r="J121" s="86"/>
      <c r="K121" s="86"/>
      <c r="L121" s="86"/>
      <c r="M121" s="86"/>
      <c r="N121" s="86"/>
      <c r="O121" s="86"/>
      <c r="P121" s="86">
        <v>1</v>
      </c>
      <c r="R121" s="104">
        <f>IFERROR(
((I121*$D121*$E121*$G121*'Emission Factors'!$E$6))
+
IF(SUM($O121:$P121)=0,0,
IF('Flight Methodologies'!$D$4="A",(0.5*'Flight Methodologies'!$E$9*$E121*SUM($O121:$P121)*$G121*'Emission Factors'!$E$6),
IF('Flight Methodologies'!$D$4="B",(('Flight Methodologies'!$E$18*'Flight Methodologies'!$E$17*$E121*SUM($O121:$P121)*$G121*'Emission Factors'!$E$6)),
IF('Flight Methodologies'!$D$4="C",(0.5*'Flight Methodologies'!$E$30*$E121*SUM($O121:$P121)*$G121*'Emission Factors'!$E$6),(('Flight Methodologies'!$E$41*'Flight Methodologies'!$E$40*$E121*SUM($O121:$P121)*$G121*'Emission Factors'!$E$6)))
)))
+
IF($N121=0,0,
IF('Flight Methodologies'!$K$4="A",(0.5*'Flight Methodologies'!$K$9*$E121*$N121*$G121*'Emission Factors'!$E$6),(('Flight Methodologies'!$K$18*'Flight Methodologies'!$K$17*$E121*N121*$G121*'Emission Factors'!$E$6)))
),"")</f>
        <v>0</v>
      </c>
      <c r="S121" s="104">
        <f>IFERROR(((J121*$D121*$E121*$G121*'Emission Factors'!$E$7))
+
IF(SUM($O121:$P121)=0,0,
IF('Flight Methodologies'!$D$4="A",(0.5*'Flight Methodologies'!$E$9*$E121*SUM($O121:$P121)*$G121*'Emission Factors'!$E$7),
IF('Flight Methodologies'!$D$4="B",(('Flight Methodologies'!$E$19*'Flight Methodologies'!$E$17*$E121*SUM($O121:$P121)*$G121*'Emission Factors'!$E$7)),
IF('Flight Methodologies'!$D$4="C",(0.5*'Flight Methodologies'!$E$30*$E121*SUM($O121:$P121)*$G121*'Emission Factors'!$E$7),(('Flight Methodologies'!$E$42*'Flight Methodologies'!$E$40*$E121*SUM($O121:$P121)*$G121*'Emission Factors'!$E$7)))
)))
+
IF($N121=0,0,
IF('Flight Methodologies'!$K$4="A",(0.5*'Flight Methodologies'!$K$9*$E121*$N121*$G121*'Emission Factors'!$E$7),(('Flight Methodologies'!$K$19*'Flight Methodologies'!$K$17*$E121*N121*$G121*'Emission Factors'!$E$7)))
),"")</f>
        <v>0</v>
      </c>
      <c r="T121" s="104">
        <f>IFERROR(((K121*$D121*$E121*$G121*'Emission Factors'!$E$8))
+
IF(SUM($O121:$P121)=0,0,
IF('Flight Methodologies'!$D$4="A",0,
IF('Flight Methodologies'!$D$4="B",(('Flight Methodologies'!$E$20*'Flight Methodologies'!$E$17*$E121*SUM($O121:$P121)*$G121*'Emission Factors'!$E$8)),
IF('Flight Methodologies'!$D$4="C",0,(('Flight Methodologies'!$E$43*'Flight Methodologies'!$E$40*$E121*SUM($O121:$P121)*$G121*'Emission Factors'!$E$8)))
)))
+
IF($N121=0,0,
IF('Flight Methodologies'!$K$4="A",0,(('Flight Methodologies'!$K$20*'Flight Methodologies'!$K$17*$E121*N121*$G121*'Emission Factors'!$E$8)))
),"")</f>
        <v>0</v>
      </c>
      <c r="U121" s="104">
        <f>IFERROR(((L121*$D121*$E121*$G121*'Emission Factors'!$E$9))
+
IF(SUM($O121:$P121)=0,0,
IF('Flight Methodologies'!$D$4="A",0,
IF('Flight Methodologies'!$D$4="B",(('Flight Methodologies'!$E$21*'Flight Methodologies'!$E$17*$E121*SUM($O121:$P121)*$G121*'Emission Factors'!$E$9)),
IF('Flight Methodologies'!$D$4="C",0,(('Flight Methodologies'!$E$44*'Flight Methodologies'!$E$40*$E121*SUM($O121:$P121)*$G121*'Emission Factors'!$E$9)))
)))
+
IF($N121=0,0,
IF('Flight Methodologies'!$K$4="A",0,(('Flight Methodologies'!$K$21*'Flight Methodologies'!$K$17*$E121*N121*$G121*'Emission Factors'!$E$9)))
),"")</f>
        <v>0</v>
      </c>
      <c r="V121" s="104">
        <f>IF(SUM(I121:P121)=0,"",
IF(SUM($O121:$P121)=0,0,
IF('Flight Methodologies'!$D$4="A",0,
IF('Flight Methodologies'!$D$4="B",(('Flight Methodologies'!$E$22*'Flight Methodologies'!$E$17*$E121*SUM($O121:$P121)*$G121*'Emission Factors'!$E$10)),
IF('Flight Methodologies'!$D$4="C",0,(('Flight Methodologies'!$E$45*'Flight Methodologies'!$E$40*$E121*SUM($O121:$P121)*$G121*'Emission Factors'!$E$10)))
)))
+
IF($N121=0,0,
IF('Flight Methodologies'!$K$4="A",0,(('Flight Methodologies'!$K$22*'Flight Methodologies'!$K$17*$E121*N121*$G121*'Emission Factors'!$E$10)))
))</f>
        <v>0</v>
      </c>
      <c r="W121" s="104">
        <f>IFERROR(((M121*$D121*$E121*$G121*'Emission Factors'!$E$11))
+
IF(SUM($O121:$P121)=0,0,
IF('Flight Methodologies'!$D$4="A",0,
IF('Flight Methodologies'!$D$4="B",0,
IF('Flight Methodologies'!$D$4="C",0,0)
)))
+
IF($N121=0,0,
IF('Flight Methodologies'!$K$4="A",0,0)
),"")</f>
        <v>0</v>
      </c>
      <c r="X121" s="104">
        <f>IFERROR(IF('Flight Methodologies'!$K$4="A",((($D121-'Flight Methodologies'!$K$9)*$E121*$G121*$N121*'Emission Factors'!$E$12)),((($D121-'Flight Methodologies'!$K$17)*$E121*$G121*$N121*'Emission Factors'!$E$12))
)
+
IF(SUM($O121:$P121)=0,0,
IF('Flight Methodologies'!$D$4="A",0,
IF('Flight Methodologies'!$D$4="B",0,
IF('Flight Methodologies'!$D$4="C",('Flight Methodologies'!$E$29*$E121*SUM($O121:$P121)*$G121*'Emission Factors'!$E$12),('Flight Methodologies'!$E$39*$E121*SUM($O121:$P121)*$G121*'Emission Factors'!$E$12))
))),"")</f>
        <v>0</v>
      </c>
      <c r="Y121" s="104">
        <f>IFERROR(IF('Flight Methodologies'!$D$4="A",((($D121-'Flight Methodologies'!$E$9)*$E121*$G121*$O121*'Emission Factors'!$E$13)),
IF('Flight Methodologies'!$D$4="B",((($D121-'Flight Methodologies'!$E$17)*$E121*$G121*$O121*'Emission Factors'!$E$13)),
IF('Flight Methodologies'!$D$4="C",((($D121-SUM('Flight Methodologies'!$E$29:$E$30))*$E121*$G121*$O121*'Emission Factors'!$E$13)),((($D121-SUM('Flight Methodologies'!$E$39:$E$40))*$E121*$G121*$O121*'Emission Factors'!$E$13)))))
+
IF(SUM($O121:$P121)=0,0,
IF('Flight Methodologies'!$D$4="A",0,
IF('Flight Methodologies'!$D$4="B",0,
IF('Flight Methodologies'!$D$4="C",0,0)
)))
+
IF($N121=0,0,
IF('Flight Methodologies'!$K$4="A",0,0)
),"")</f>
        <v>0</v>
      </c>
      <c r="Z121" s="104">
        <f>IFERROR(IF('Flight Methodologies'!$D$4="A",((($D121-'Flight Methodologies'!$E$9)*$E121*$G121*$P121*'Emission Factors'!$E$14)),
IF('Flight Methodologies'!$D$4="B",((($D121-'Flight Methodologies'!$E$17)*$E121*$G121*$P121*'Emission Factors'!$E$14)),
IF('Flight Methodologies'!$D$4="C",((($D121-SUM('Flight Methodologies'!$E$29:$E$30))*$E121*$G121*$P121*'Emission Factors'!$E$14)),((($D121-SUM('Flight Methodologies'!$E$39:$E$40))*$E121*$G121*$P121*'Emission Factors'!$E$14)))))
+
IF(SUM($O121:$P121)=0,0,
IF('Flight Methodologies'!$D$4="A",0,
IF('Flight Methodologies'!$D$4="B",0,
IF('Flight Methodologies'!$D$4="C",0,0)
)))
+
IF($N121=0,0,
IF('Flight Methodologies'!$K$4="A",0,0)
),"")</f>
        <v>0</v>
      </c>
      <c r="AA121" s="169">
        <f t="shared" si="2"/>
        <v>0</v>
      </c>
      <c r="AC121" s="109">
        <f t="shared" si="3"/>
        <v>0</v>
      </c>
    </row>
    <row r="122" spans="2:29" x14ac:dyDescent="0.35">
      <c r="B122" s="63" t="s">
        <v>109</v>
      </c>
      <c r="C122" s="63" t="str">
        <f>IFERROR(VLOOKUP(B122,'Country and Student Data'!$B$5:$E$300,2,FALSE),"")</f>
        <v>Asia</v>
      </c>
      <c r="D122" s="104">
        <f>IFERROR(
VLOOKUP($B122,'Country and Student Data'!$B$5:$D$300,3,FALSE)
+
IF(OR(C122="Home",C122="UK"),0,
IF('Flight Methodologies'!$D$4="A",'Flight Methodologies'!$E$9,
IF('Flight Methodologies'!$D$4="B",'Flight Methodologies'!$E$17,
IF('Flight Methodologies'!$D$4="C",'Flight Methodologies'!$E$29+'Flight Methodologies'!$E$30,'Flight Methodologies'!$E$39+'Flight Methodologies'!$E$40)))), "")</f>
        <v>2533.0500000000002</v>
      </c>
      <c r="E122" s="101">
        <f>IFERROR(VLOOKUP(B122,'Country and Student Data'!B:E,4,FALSE),"")</f>
        <v>0</v>
      </c>
      <c r="G122" s="85">
        <v>2</v>
      </c>
      <c r="H122" s="66"/>
      <c r="I122" s="86"/>
      <c r="J122" s="86"/>
      <c r="K122" s="86"/>
      <c r="L122" s="86"/>
      <c r="M122" s="86"/>
      <c r="N122" s="86"/>
      <c r="O122" s="86"/>
      <c r="P122" s="86">
        <v>1</v>
      </c>
      <c r="R122" s="104">
        <f>IFERROR(
((I122*$D122*$E122*$G122*'Emission Factors'!$E$6))
+
IF(SUM($O122:$P122)=0,0,
IF('Flight Methodologies'!$D$4="A",(0.5*'Flight Methodologies'!$E$9*$E122*SUM($O122:$P122)*$G122*'Emission Factors'!$E$6),
IF('Flight Methodologies'!$D$4="B",(('Flight Methodologies'!$E$18*'Flight Methodologies'!$E$17*$E122*SUM($O122:$P122)*$G122*'Emission Factors'!$E$6)),
IF('Flight Methodologies'!$D$4="C",(0.5*'Flight Methodologies'!$E$30*$E122*SUM($O122:$P122)*$G122*'Emission Factors'!$E$6),(('Flight Methodologies'!$E$41*'Flight Methodologies'!$E$40*$E122*SUM($O122:$P122)*$G122*'Emission Factors'!$E$6)))
)))
+
IF($N122=0,0,
IF('Flight Methodologies'!$K$4="A",(0.5*'Flight Methodologies'!$K$9*$E122*$N122*$G122*'Emission Factors'!$E$6),(('Flight Methodologies'!$K$18*'Flight Methodologies'!$K$17*$E122*N122*$G122*'Emission Factors'!$E$6)))
),"")</f>
        <v>0</v>
      </c>
      <c r="S122" s="104">
        <f>IFERROR(((J122*$D122*$E122*$G122*'Emission Factors'!$E$7))
+
IF(SUM($O122:$P122)=0,0,
IF('Flight Methodologies'!$D$4="A",(0.5*'Flight Methodologies'!$E$9*$E122*SUM($O122:$P122)*$G122*'Emission Factors'!$E$7),
IF('Flight Methodologies'!$D$4="B",(('Flight Methodologies'!$E$19*'Flight Methodologies'!$E$17*$E122*SUM($O122:$P122)*$G122*'Emission Factors'!$E$7)),
IF('Flight Methodologies'!$D$4="C",(0.5*'Flight Methodologies'!$E$30*$E122*SUM($O122:$P122)*$G122*'Emission Factors'!$E$7),(('Flight Methodologies'!$E$42*'Flight Methodologies'!$E$40*$E122*SUM($O122:$P122)*$G122*'Emission Factors'!$E$7)))
)))
+
IF($N122=0,0,
IF('Flight Methodologies'!$K$4="A",(0.5*'Flight Methodologies'!$K$9*$E122*$N122*$G122*'Emission Factors'!$E$7),(('Flight Methodologies'!$K$19*'Flight Methodologies'!$K$17*$E122*N122*$G122*'Emission Factors'!$E$7)))
),"")</f>
        <v>0</v>
      </c>
      <c r="T122" s="104">
        <f>IFERROR(((K122*$D122*$E122*$G122*'Emission Factors'!$E$8))
+
IF(SUM($O122:$P122)=0,0,
IF('Flight Methodologies'!$D$4="A",0,
IF('Flight Methodologies'!$D$4="B",(('Flight Methodologies'!$E$20*'Flight Methodologies'!$E$17*$E122*SUM($O122:$P122)*$G122*'Emission Factors'!$E$8)),
IF('Flight Methodologies'!$D$4="C",0,(('Flight Methodologies'!$E$43*'Flight Methodologies'!$E$40*$E122*SUM($O122:$P122)*$G122*'Emission Factors'!$E$8)))
)))
+
IF($N122=0,0,
IF('Flight Methodologies'!$K$4="A",0,(('Flight Methodologies'!$K$20*'Flight Methodologies'!$K$17*$E122*N122*$G122*'Emission Factors'!$E$8)))
),"")</f>
        <v>0</v>
      </c>
      <c r="U122" s="104">
        <f>IFERROR(((L122*$D122*$E122*$G122*'Emission Factors'!$E$9))
+
IF(SUM($O122:$P122)=0,0,
IF('Flight Methodologies'!$D$4="A",0,
IF('Flight Methodologies'!$D$4="B",(('Flight Methodologies'!$E$21*'Flight Methodologies'!$E$17*$E122*SUM($O122:$P122)*$G122*'Emission Factors'!$E$9)),
IF('Flight Methodologies'!$D$4="C",0,(('Flight Methodologies'!$E$44*'Flight Methodologies'!$E$40*$E122*SUM($O122:$P122)*$G122*'Emission Factors'!$E$9)))
)))
+
IF($N122=0,0,
IF('Flight Methodologies'!$K$4="A",0,(('Flight Methodologies'!$K$21*'Flight Methodologies'!$K$17*$E122*N122*$G122*'Emission Factors'!$E$9)))
),"")</f>
        <v>0</v>
      </c>
      <c r="V122" s="104">
        <f>IF(SUM(I122:P122)=0,"",
IF(SUM($O122:$P122)=0,0,
IF('Flight Methodologies'!$D$4="A",0,
IF('Flight Methodologies'!$D$4="B",(('Flight Methodologies'!$E$22*'Flight Methodologies'!$E$17*$E122*SUM($O122:$P122)*$G122*'Emission Factors'!$E$10)),
IF('Flight Methodologies'!$D$4="C",0,(('Flight Methodologies'!$E$45*'Flight Methodologies'!$E$40*$E122*SUM($O122:$P122)*$G122*'Emission Factors'!$E$10)))
)))
+
IF($N122=0,0,
IF('Flight Methodologies'!$K$4="A",0,(('Flight Methodologies'!$K$22*'Flight Methodologies'!$K$17*$E122*N122*$G122*'Emission Factors'!$E$10)))
))</f>
        <v>0</v>
      </c>
      <c r="W122" s="104">
        <f>IFERROR(((M122*$D122*$E122*$G122*'Emission Factors'!$E$11))
+
IF(SUM($O122:$P122)=0,0,
IF('Flight Methodologies'!$D$4="A",0,
IF('Flight Methodologies'!$D$4="B",0,
IF('Flight Methodologies'!$D$4="C",0,0)
)))
+
IF($N122=0,0,
IF('Flight Methodologies'!$K$4="A",0,0)
),"")</f>
        <v>0</v>
      </c>
      <c r="X122" s="104">
        <f>IFERROR(IF('Flight Methodologies'!$K$4="A",((($D122-'Flight Methodologies'!$K$9)*$E122*$G122*$N122*'Emission Factors'!$E$12)),((($D122-'Flight Methodologies'!$K$17)*$E122*$G122*$N122*'Emission Factors'!$E$12))
)
+
IF(SUM($O122:$P122)=0,0,
IF('Flight Methodologies'!$D$4="A",0,
IF('Flight Methodologies'!$D$4="B",0,
IF('Flight Methodologies'!$D$4="C",('Flight Methodologies'!$E$29*$E122*SUM($O122:$P122)*$G122*'Emission Factors'!$E$12),('Flight Methodologies'!$E$39*$E122*SUM($O122:$P122)*$G122*'Emission Factors'!$E$12))
))),"")</f>
        <v>0</v>
      </c>
      <c r="Y122" s="104">
        <f>IFERROR(IF('Flight Methodologies'!$D$4="A",((($D122-'Flight Methodologies'!$E$9)*$E122*$G122*$O122*'Emission Factors'!$E$13)),
IF('Flight Methodologies'!$D$4="B",((($D122-'Flight Methodologies'!$E$17)*$E122*$G122*$O122*'Emission Factors'!$E$13)),
IF('Flight Methodologies'!$D$4="C",((($D122-SUM('Flight Methodologies'!$E$29:$E$30))*$E122*$G122*$O122*'Emission Factors'!$E$13)),((($D122-SUM('Flight Methodologies'!$E$39:$E$40))*$E122*$G122*$O122*'Emission Factors'!$E$13)))))
+
IF(SUM($O122:$P122)=0,0,
IF('Flight Methodologies'!$D$4="A",0,
IF('Flight Methodologies'!$D$4="B",0,
IF('Flight Methodologies'!$D$4="C",0,0)
)))
+
IF($N122=0,0,
IF('Flight Methodologies'!$K$4="A",0,0)
),"")</f>
        <v>0</v>
      </c>
      <c r="Z122" s="104">
        <f>IFERROR(IF('Flight Methodologies'!$D$4="A",((($D122-'Flight Methodologies'!$E$9)*$E122*$G122*$P122*'Emission Factors'!$E$14)),
IF('Flight Methodologies'!$D$4="B",((($D122-'Flight Methodologies'!$E$17)*$E122*$G122*$P122*'Emission Factors'!$E$14)),
IF('Flight Methodologies'!$D$4="C",((($D122-SUM('Flight Methodologies'!$E$29:$E$30))*$E122*$G122*$P122*'Emission Factors'!$E$14)),((($D122-SUM('Flight Methodologies'!$E$39:$E$40))*$E122*$G122*$P122*'Emission Factors'!$E$14)))))
+
IF(SUM($O122:$P122)=0,0,
IF('Flight Methodologies'!$D$4="A",0,
IF('Flight Methodologies'!$D$4="B",0,
IF('Flight Methodologies'!$D$4="C",0,0)
)))
+
IF($N122=0,0,
IF('Flight Methodologies'!$K$4="A",0,0)
),"")</f>
        <v>0</v>
      </c>
      <c r="AA122" s="169">
        <f t="shared" si="2"/>
        <v>0</v>
      </c>
      <c r="AC122" s="109">
        <f t="shared" si="3"/>
        <v>0</v>
      </c>
    </row>
    <row r="123" spans="2:29" x14ac:dyDescent="0.35">
      <c r="B123" s="63" t="s">
        <v>110</v>
      </c>
      <c r="C123" s="63" t="str">
        <f>IFERROR(VLOOKUP(B123,'Country and Student Data'!$B$5:$E$300,2,FALSE),"")</f>
        <v>Asia</v>
      </c>
      <c r="D123" s="104">
        <f>IFERROR(
VLOOKUP($B123,'Country and Student Data'!$B$5:$D$300,3,FALSE)
+
IF(OR(C123="Home",C123="UK"),0,
IF('Flight Methodologies'!$D$4="A",'Flight Methodologies'!$E$9,
IF('Flight Methodologies'!$D$4="B",'Flight Methodologies'!$E$17,
IF('Flight Methodologies'!$D$4="C",'Flight Methodologies'!$E$29+'Flight Methodologies'!$E$30,'Flight Methodologies'!$E$39+'Flight Methodologies'!$E$40)))), "")</f>
        <v>5297.32</v>
      </c>
      <c r="E123" s="101">
        <f>IFERROR(VLOOKUP(B123,'Country and Student Data'!B:E,4,FALSE),"")</f>
        <v>51</v>
      </c>
      <c r="G123" s="85">
        <v>2</v>
      </c>
      <c r="H123" s="66"/>
      <c r="I123" s="86"/>
      <c r="J123" s="86"/>
      <c r="K123" s="86"/>
      <c r="L123" s="86"/>
      <c r="M123" s="86"/>
      <c r="N123" s="86"/>
      <c r="O123" s="86"/>
      <c r="P123" s="86">
        <v>1</v>
      </c>
      <c r="R123" s="104">
        <f>IFERROR(
((I123*$D123*$E123*$G123*'Emission Factors'!$E$6))
+
IF(SUM($O123:$P123)=0,0,
IF('Flight Methodologies'!$D$4="A",(0.5*'Flight Methodologies'!$E$9*$E123*SUM($O123:$P123)*$G123*'Emission Factors'!$E$6),
IF('Flight Methodologies'!$D$4="B",(('Flight Methodologies'!$E$18*'Flight Methodologies'!$E$17*$E123*SUM($O123:$P123)*$G123*'Emission Factors'!$E$6)),
IF('Flight Methodologies'!$D$4="C",(0.5*'Flight Methodologies'!$E$30*$E123*SUM($O123:$P123)*$G123*'Emission Factors'!$E$6),(('Flight Methodologies'!$E$41*'Flight Methodologies'!$E$40*$E123*SUM($O123:$P123)*$G123*'Emission Factors'!$E$6)))
)))
+
IF($N123=0,0,
IF('Flight Methodologies'!$K$4="A",(0.5*'Flight Methodologies'!$K$9*$E123*$N123*$G123*'Emission Factors'!$E$6),(('Flight Methodologies'!$K$18*'Flight Methodologies'!$K$17*$E123*N123*$G123*'Emission Factors'!$E$6)))
),"")</f>
        <v>45.892656000000009</v>
      </c>
      <c r="S123" s="104">
        <f>IFERROR(((J123*$D123*$E123*$G123*'Emission Factors'!$E$7))
+
IF(SUM($O123:$P123)=0,0,
IF('Flight Methodologies'!$D$4="A",(0.5*'Flight Methodologies'!$E$9*$E123*SUM($O123:$P123)*$G123*'Emission Factors'!$E$7),
IF('Flight Methodologies'!$D$4="B",(('Flight Methodologies'!$E$19*'Flight Methodologies'!$E$17*$E123*SUM($O123:$P123)*$G123*'Emission Factors'!$E$7)),
IF('Flight Methodologies'!$D$4="C",(0.5*'Flight Methodologies'!$E$30*$E123*SUM($O123:$P123)*$G123*'Emission Factors'!$E$7),(('Flight Methodologies'!$E$42*'Flight Methodologies'!$E$40*$E123*SUM($O123:$P123)*$G123*'Emission Factors'!$E$7)))
)))
+
IF($N123=0,0,
IF('Flight Methodologies'!$K$4="A",(0.5*'Flight Methodologies'!$K$9*$E123*$N123*$G123*'Emission Factors'!$E$7),(('Flight Methodologies'!$K$19*'Flight Methodologies'!$K$17*$E123*N123*$G123*'Emission Factors'!$E$7)))
),"")</f>
        <v>0</v>
      </c>
      <c r="T123" s="104">
        <f>IFERROR(((K123*$D123*$E123*$G123*'Emission Factors'!$E$8))
+
IF(SUM($O123:$P123)=0,0,
IF('Flight Methodologies'!$D$4="A",0,
IF('Flight Methodologies'!$D$4="B",(('Flight Methodologies'!$E$20*'Flight Methodologies'!$E$17*$E123*SUM($O123:$P123)*$G123*'Emission Factors'!$E$8)),
IF('Flight Methodologies'!$D$4="C",0,(('Flight Methodologies'!$E$43*'Flight Methodologies'!$E$40*$E123*SUM($O123:$P123)*$G123*'Emission Factors'!$E$8)))
)))
+
IF($N123=0,0,
IF('Flight Methodologies'!$K$4="A",0,(('Flight Methodologies'!$K$20*'Flight Methodologies'!$K$17*$E123*N123*$G123*'Emission Factors'!$E$8)))
),"")</f>
        <v>0</v>
      </c>
      <c r="U123" s="104">
        <f>IFERROR(((L123*$D123*$E123*$G123*'Emission Factors'!$E$9))
+
IF(SUM($O123:$P123)=0,0,
IF('Flight Methodologies'!$D$4="A",0,
IF('Flight Methodologies'!$D$4="B",(('Flight Methodologies'!$E$21*'Flight Methodologies'!$E$17*$E123*SUM($O123:$P123)*$G123*'Emission Factors'!$E$9)),
IF('Flight Methodologies'!$D$4="C",0,(('Flight Methodologies'!$E$44*'Flight Methodologies'!$E$40*$E123*SUM($O123:$P123)*$G123*'Emission Factors'!$E$9)))
)))
+
IF($N123=0,0,
IF('Flight Methodologies'!$K$4="A",0,(('Flight Methodologies'!$K$21*'Flight Methodologies'!$K$17*$E123*N123*$G123*'Emission Factors'!$E$9)))
),"")</f>
        <v>28.132218681342287</v>
      </c>
      <c r="V123" s="104">
        <f>IF(SUM(I123:P123)=0,"",
IF(SUM($O123:$P123)=0,0,
IF('Flight Methodologies'!$D$4="A",0,
IF('Flight Methodologies'!$D$4="B",(('Flight Methodologies'!$E$22*'Flight Methodologies'!$E$17*$E123*SUM($O123:$P123)*$G123*'Emission Factors'!$E$10)),
IF('Flight Methodologies'!$D$4="C",0,(('Flight Methodologies'!$E$45*'Flight Methodologies'!$E$40*$E123*SUM($O123:$P123)*$G123*'Emission Factors'!$E$10)))
)))
+
IF($N123=0,0,
IF('Flight Methodologies'!$K$4="A",0,(('Flight Methodologies'!$K$22*'Flight Methodologies'!$K$17*$E123*N123*$G123*'Emission Factors'!$E$10)))
))</f>
        <v>40.928550603395436</v>
      </c>
      <c r="W123" s="104">
        <f>IFERROR(((M123*$D123*$E123*$G123*'Emission Factors'!$E$11))
+
IF(SUM($O123:$P123)=0,0,
IF('Flight Methodologies'!$D$4="A",0,
IF('Flight Methodologies'!$D$4="B",0,
IF('Flight Methodologies'!$D$4="C",0,0)
)))
+
IF($N123=0,0,
IF('Flight Methodologies'!$K$4="A",0,0)
),"")</f>
        <v>0</v>
      </c>
      <c r="X123" s="104">
        <f>IFERROR(IF('Flight Methodologies'!$K$4="A",((($D123-'Flight Methodologies'!$K$9)*$E123*$G123*$N123*'Emission Factors'!$E$12)),((($D123-'Flight Methodologies'!$K$17)*$E123*$G123*$N123*'Emission Factors'!$E$12))
)
+
IF(SUM($O123:$P123)=0,0,
IF('Flight Methodologies'!$D$4="A",0,
IF('Flight Methodologies'!$D$4="B",0,
IF('Flight Methodologies'!$D$4="C",('Flight Methodologies'!$E$29*$E123*SUM($O123:$P123)*$G123*'Emission Factors'!$E$12),('Flight Methodologies'!$E$39*$E123*SUM($O123:$P123)*$G123*'Emission Factors'!$E$12))
))),"")</f>
        <v>18001.712005199999</v>
      </c>
      <c r="Y123" s="104">
        <f>IFERROR(IF('Flight Methodologies'!$D$4="A",((($D123-'Flight Methodologies'!$E$9)*$E123*$G123*$O123*'Emission Factors'!$E$13)),
IF('Flight Methodologies'!$D$4="B",((($D123-'Flight Methodologies'!$E$17)*$E123*$G123*$O123*'Emission Factors'!$E$13)),
IF('Flight Methodologies'!$D$4="C",((($D123-SUM('Flight Methodologies'!$E$29:$E$30))*$E123*$G123*$O123*'Emission Factors'!$E$13)),((($D123-SUM('Flight Methodologies'!$E$39:$E$40))*$E123*$G123*$O123*'Emission Factors'!$E$13)))))
+
IF(SUM($O123:$P123)=0,0,
IF('Flight Methodologies'!$D$4="A",0,
IF('Flight Methodologies'!$D$4="B",0,
IF('Flight Methodologies'!$D$4="C",0,0)
)))
+
IF($N123=0,0,
IF('Flight Methodologies'!$K$4="A",0,0)
),"")</f>
        <v>0</v>
      </c>
      <c r="Z123" s="104">
        <f>IFERROR(IF('Flight Methodologies'!$D$4="A",((($D123-'Flight Methodologies'!$E$9)*$E123*$G123*$P123*'Emission Factors'!$E$14)),
IF('Flight Methodologies'!$D$4="B",((($D123-'Flight Methodologies'!$E$17)*$E123*$G123*$P123*'Emission Factors'!$E$14)),
IF('Flight Methodologies'!$D$4="C",((($D123-SUM('Flight Methodologies'!$E$29:$E$30))*$E123*$G123*$P123*'Emission Factors'!$E$14)),((($D123-SUM('Flight Methodologies'!$E$39:$E$40))*$E123*$G123*$P123*'Emission Factors'!$E$14)))))
+
IF(SUM($O123:$P123)=0,0,
IF('Flight Methodologies'!$D$4="A",0,
IF('Flight Methodologies'!$D$4="B",0,
IF('Flight Methodologies'!$D$4="C",0,0)
)))
+
IF($N123=0,0,
IF('Flight Methodologies'!$K$4="A",0,0)
),"")</f>
        <v>94743.780435000008</v>
      </c>
      <c r="AA123" s="169">
        <f t="shared" si="2"/>
        <v>112860.44586548474</v>
      </c>
      <c r="AC123" s="109">
        <f t="shared" si="3"/>
        <v>112.86044586548473</v>
      </c>
    </row>
    <row r="124" spans="2:29" x14ac:dyDescent="0.35">
      <c r="B124" s="63" t="s">
        <v>111</v>
      </c>
      <c r="C124" s="63" t="str">
        <f>IFERROR(VLOOKUP(B124,'Country and Student Data'!$B$5:$E$300,2,FALSE),"")</f>
        <v>Asia</v>
      </c>
      <c r="D124" s="104">
        <f>IFERROR(
VLOOKUP($B124,'Country and Student Data'!$B$5:$D$300,3,FALSE)
+
IF(OR(C124="Home",C124="UK"),0,
IF('Flight Methodologies'!$D$4="A",'Flight Methodologies'!$E$9,
IF('Flight Methodologies'!$D$4="B",'Flight Methodologies'!$E$17,
IF('Flight Methodologies'!$D$4="C",'Flight Methodologies'!$E$29+'Flight Methodologies'!$E$30,'Flight Methodologies'!$E$39+'Flight Methodologies'!$E$40)))), "")</f>
        <v>6131.11</v>
      </c>
      <c r="E124" s="101">
        <f>IFERROR(VLOOKUP(B124,'Country and Student Data'!B:E,4,FALSE),"")</f>
        <v>0</v>
      </c>
      <c r="G124" s="85">
        <v>2</v>
      </c>
      <c r="H124" s="66"/>
      <c r="I124" s="86"/>
      <c r="J124" s="86"/>
      <c r="K124" s="86"/>
      <c r="L124" s="86"/>
      <c r="M124" s="86"/>
      <c r="N124" s="86"/>
      <c r="O124" s="86"/>
      <c r="P124" s="86">
        <v>1</v>
      </c>
      <c r="R124" s="104">
        <f>IFERROR(
((I124*$D124*$E124*$G124*'Emission Factors'!$E$6))
+
IF(SUM($O124:$P124)=0,0,
IF('Flight Methodologies'!$D$4="A",(0.5*'Flight Methodologies'!$E$9*$E124*SUM($O124:$P124)*$G124*'Emission Factors'!$E$6),
IF('Flight Methodologies'!$D$4="B",(('Flight Methodologies'!$E$18*'Flight Methodologies'!$E$17*$E124*SUM($O124:$P124)*$G124*'Emission Factors'!$E$6)),
IF('Flight Methodologies'!$D$4="C",(0.5*'Flight Methodologies'!$E$30*$E124*SUM($O124:$P124)*$G124*'Emission Factors'!$E$6),(('Flight Methodologies'!$E$41*'Flight Methodologies'!$E$40*$E124*SUM($O124:$P124)*$G124*'Emission Factors'!$E$6)))
)))
+
IF($N124=0,0,
IF('Flight Methodologies'!$K$4="A",(0.5*'Flight Methodologies'!$K$9*$E124*$N124*$G124*'Emission Factors'!$E$6),(('Flight Methodologies'!$K$18*'Flight Methodologies'!$K$17*$E124*N124*$G124*'Emission Factors'!$E$6)))
),"")</f>
        <v>0</v>
      </c>
      <c r="S124" s="104">
        <f>IFERROR(((J124*$D124*$E124*$G124*'Emission Factors'!$E$7))
+
IF(SUM($O124:$P124)=0,0,
IF('Flight Methodologies'!$D$4="A",(0.5*'Flight Methodologies'!$E$9*$E124*SUM($O124:$P124)*$G124*'Emission Factors'!$E$7),
IF('Flight Methodologies'!$D$4="B",(('Flight Methodologies'!$E$19*'Flight Methodologies'!$E$17*$E124*SUM($O124:$P124)*$G124*'Emission Factors'!$E$7)),
IF('Flight Methodologies'!$D$4="C",(0.5*'Flight Methodologies'!$E$30*$E124*SUM($O124:$P124)*$G124*'Emission Factors'!$E$7),(('Flight Methodologies'!$E$42*'Flight Methodologies'!$E$40*$E124*SUM($O124:$P124)*$G124*'Emission Factors'!$E$7)))
)))
+
IF($N124=0,0,
IF('Flight Methodologies'!$K$4="A",(0.5*'Flight Methodologies'!$K$9*$E124*$N124*$G124*'Emission Factors'!$E$7),(('Flight Methodologies'!$K$19*'Flight Methodologies'!$K$17*$E124*N124*$G124*'Emission Factors'!$E$7)))
),"")</f>
        <v>0</v>
      </c>
      <c r="T124" s="104">
        <f>IFERROR(((K124*$D124*$E124*$G124*'Emission Factors'!$E$8))
+
IF(SUM($O124:$P124)=0,0,
IF('Flight Methodologies'!$D$4="A",0,
IF('Flight Methodologies'!$D$4="B",(('Flight Methodologies'!$E$20*'Flight Methodologies'!$E$17*$E124*SUM($O124:$P124)*$G124*'Emission Factors'!$E$8)),
IF('Flight Methodologies'!$D$4="C",0,(('Flight Methodologies'!$E$43*'Flight Methodologies'!$E$40*$E124*SUM($O124:$P124)*$G124*'Emission Factors'!$E$8)))
)))
+
IF($N124=0,0,
IF('Flight Methodologies'!$K$4="A",0,(('Flight Methodologies'!$K$20*'Flight Methodologies'!$K$17*$E124*N124*$G124*'Emission Factors'!$E$8)))
),"")</f>
        <v>0</v>
      </c>
      <c r="U124" s="104">
        <f>IFERROR(((L124*$D124*$E124*$G124*'Emission Factors'!$E$9))
+
IF(SUM($O124:$P124)=0,0,
IF('Flight Methodologies'!$D$4="A",0,
IF('Flight Methodologies'!$D$4="B",(('Flight Methodologies'!$E$21*'Flight Methodologies'!$E$17*$E124*SUM($O124:$P124)*$G124*'Emission Factors'!$E$9)),
IF('Flight Methodologies'!$D$4="C",0,(('Flight Methodologies'!$E$44*'Flight Methodologies'!$E$40*$E124*SUM($O124:$P124)*$G124*'Emission Factors'!$E$9)))
)))
+
IF($N124=0,0,
IF('Flight Methodologies'!$K$4="A",0,(('Flight Methodologies'!$K$21*'Flight Methodologies'!$K$17*$E124*N124*$G124*'Emission Factors'!$E$9)))
),"")</f>
        <v>0</v>
      </c>
      <c r="V124" s="104">
        <f>IF(SUM(I124:P124)=0,"",
IF(SUM($O124:$P124)=0,0,
IF('Flight Methodologies'!$D$4="A",0,
IF('Flight Methodologies'!$D$4="B",(('Flight Methodologies'!$E$22*'Flight Methodologies'!$E$17*$E124*SUM($O124:$P124)*$G124*'Emission Factors'!$E$10)),
IF('Flight Methodologies'!$D$4="C",0,(('Flight Methodologies'!$E$45*'Flight Methodologies'!$E$40*$E124*SUM($O124:$P124)*$G124*'Emission Factors'!$E$10)))
)))
+
IF($N124=0,0,
IF('Flight Methodologies'!$K$4="A",0,(('Flight Methodologies'!$K$22*'Flight Methodologies'!$K$17*$E124*N124*$G124*'Emission Factors'!$E$10)))
))</f>
        <v>0</v>
      </c>
      <c r="W124" s="104">
        <f>IFERROR(((M124*$D124*$E124*$G124*'Emission Factors'!$E$11))
+
IF(SUM($O124:$P124)=0,0,
IF('Flight Methodologies'!$D$4="A",0,
IF('Flight Methodologies'!$D$4="B",0,
IF('Flight Methodologies'!$D$4="C",0,0)
)))
+
IF($N124=0,0,
IF('Flight Methodologies'!$K$4="A",0,0)
),"")</f>
        <v>0</v>
      </c>
      <c r="X124" s="104">
        <f>IFERROR(IF('Flight Methodologies'!$K$4="A",((($D124-'Flight Methodologies'!$K$9)*$E124*$G124*$N124*'Emission Factors'!$E$12)),((($D124-'Flight Methodologies'!$K$17)*$E124*$G124*$N124*'Emission Factors'!$E$12))
)
+
IF(SUM($O124:$P124)=0,0,
IF('Flight Methodologies'!$D$4="A",0,
IF('Flight Methodologies'!$D$4="B",0,
IF('Flight Methodologies'!$D$4="C",('Flight Methodologies'!$E$29*$E124*SUM($O124:$P124)*$G124*'Emission Factors'!$E$12),('Flight Methodologies'!$E$39*$E124*SUM($O124:$P124)*$G124*'Emission Factors'!$E$12))
))),"")</f>
        <v>0</v>
      </c>
      <c r="Y124" s="104">
        <f>IFERROR(IF('Flight Methodologies'!$D$4="A",((($D124-'Flight Methodologies'!$E$9)*$E124*$G124*$O124*'Emission Factors'!$E$13)),
IF('Flight Methodologies'!$D$4="B",((($D124-'Flight Methodologies'!$E$17)*$E124*$G124*$O124*'Emission Factors'!$E$13)),
IF('Flight Methodologies'!$D$4="C",((($D124-SUM('Flight Methodologies'!$E$29:$E$30))*$E124*$G124*$O124*'Emission Factors'!$E$13)),((($D124-SUM('Flight Methodologies'!$E$39:$E$40))*$E124*$G124*$O124*'Emission Factors'!$E$13)))))
+
IF(SUM($O124:$P124)=0,0,
IF('Flight Methodologies'!$D$4="A",0,
IF('Flight Methodologies'!$D$4="B",0,
IF('Flight Methodologies'!$D$4="C",0,0)
)))
+
IF($N124=0,0,
IF('Flight Methodologies'!$K$4="A",0,0)
),"")</f>
        <v>0</v>
      </c>
      <c r="Z124" s="104">
        <f>IFERROR(IF('Flight Methodologies'!$D$4="A",((($D124-'Flight Methodologies'!$E$9)*$E124*$G124*$P124*'Emission Factors'!$E$14)),
IF('Flight Methodologies'!$D$4="B",((($D124-'Flight Methodologies'!$E$17)*$E124*$G124*$P124*'Emission Factors'!$E$14)),
IF('Flight Methodologies'!$D$4="C",((($D124-SUM('Flight Methodologies'!$E$29:$E$30))*$E124*$G124*$P124*'Emission Factors'!$E$14)),((($D124-SUM('Flight Methodologies'!$E$39:$E$40))*$E124*$G124*$P124*'Emission Factors'!$E$14)))))
+
IF(SUM($O124:$P124)=0,0,
IF('Flight Methodologies'!$D$4="A",0,
IF('Flight Methodologies'!$D$4="B",0,
IF('Flight Methodologies'!$D$4="C",0,0)
)))
+
IF($N124=0,0,
IF('Flight Methodologies'!$K$4="A",0,0)
),"")</f>
        <v>0</v>
      </c>
      <c r="AA124" s="169">
        <f t="shared" si="2"/>
        <v>0</v>
      </c>
      <c r="AC124" s="109">
        <f t="shared" si="3"/>
        <v>0</v>
      </c>
    </row>
    <row r="125" spans="2:29" x14ac:dyDescent="0.35">
      <c r="B125" s="63" t="s">
        <v>112</v>
      </c>
      <c r="C125" s="63" t="str">
        <f>IFERROR(VLOOKUP(B125,'Country and Student Data'!$B$5:$E$300,2,FALSE),"")</f>
        <v>Asia</v>
      </c>
      <c r="D125" s="104">
        <f>IFERROR(
VLOOKUP($B125,'Country and Student Data'!$B$5:$D$300,3,FALSE)
+
IF(OR(C125="Home",C125="UK"),0,
IF('Flight Methodologies'!$D$4="A",'Flight Methodologies'!$E$9,
IF('Flight Methodologies'!$D$4="B",'Flight Methodologies'!$E$17,
IF('Flight Methodologies'!$D$4="C",'Flight Methodologies'!$E$29+'Flight Methodologies'!$E$30,'Flight Methodologies'!$E$39+'Flight Methodologies'!$E$40)))), "")</f>
        <v>10027.57</v>
      </c>
      <c r="E125" s="101">
        <f>IFERROR(VLOOKUP(B125,'Country and Student Data'!B:E,4,FALSE),"")</f>
        <v>1</v>
      </c>
      <c r="G125" s="85">
        <v>2</v>
      </c>
      <c r="H125" s="66"/>
      <c r="I125" s="86"/>
      <c r="J125" s="86"/>
      <c r="K125" s="86"/>
      <c r="L125" s="86"/>
      <c r="M125" s="86"/>
      <c r="N125" s="86"/>
      <c r="O125" s="86"/>
      <c r="P125" s="86">
        <v>1</v>
      </c>
      <c r="R125" s="104">
        <f>IFERROR(
((I125*$D125*$E125*$G125*'Emission Factors'!$E$6))
+
IF(SUM($O125:$P125)=0,0,
IF('Flight Methodologies'!$D$4="A",(0.5*'Flight Methodologies'!$E$9*$E125*SUM($O125:$P125)*$G125*'Emission Factors'!$E$6),
IF('Flight Methodologies'!$D$4="B",(('Flight Methodologies'!$E$18*'Flight Methodologies'!$E$17*$E125*SUM($O125:$P125)*$G125*'Emission Factors'!$E$6)),
IF('Flight Methodologies'!$D$4="C",(0.5*'Flight Methodologies'!$E$30*$E125*SUM($O125:$P125)*$G125*'Emission Factors'!$E$6),(('Flight Methodologies'!$E$41*'Flight Methodologies'!$E$40*$E125*SUM($O125:$P125)*$G125*'Emission Factors'!$E$6)))
)))
+
IF($N125=0,0,
IF('Flight Methodologies'!$K$4="A",(0.5*'Flight Methodologies'!$K$9*$E125*$N125*$G125*'Emission Factors'!$E$6),(('Flight Methodologies'!$K$18*'Flight Methodologies'!$K$17*$E125*N125*$G125*'Emission Factors'!$E$6)))
),"")</f>
        <v>0.8998560000000001</v>
      </c>
      <c r="S125" s="104">
        <f>IFERROR(((J125*$D125*$E125*$G125*'Emission Factors'!$E$7))
+
IF(SUM($O125:$P125)=0,0,
IF('Flight Methodologies'!$D$4="A",(0.5*'Flight Methodologies'!$E$9*$E125*SUM($O125:$P125)*$G125*'Emission Factors'!$E$7),
IF('Flight Methodologies'!$D$4="B",(('Flight Methodologies'!$E$19*'Flight Methodologies'!$E$17*$E125*SUM($O125:$P125)*$G125*'Emission Factors'!$E$7)),
IF('Flight Methodologies'!$D$4="C",(0.5*'Flight Methodologies'!$E$30*$E125*SUM($O125:$P125)*$G125*'Emission Factors'!$E$7),(('Flight Methodologies'!$E$42*'Flight Methodologies'!$E$40*$E125*SUM($O125:$P125)*$G125*'Emission Factors'!$E$7)))
)))
+
IF($N125=0,0,
IF('Flight Methodologies'!$K$4="A",(0.5*'Flight Methodologies'!$K$9*$E125*$N125*$G125*'Emission Factors'!$E$7),(('Flight Methodologies'!$K$19*'Flight Methodologies'!$K$17*$E125*N125*$G125*'Emission Factors'!$E$7)))
),"")</f>
        <v>0</v>
      </c>
      <c r="T125" s="104">
        <f>IFERROR(((K125*$D125*$E125*$G125*'Emission Factors'!$E$8))
+
IF(SUM($O125:$P125)=0,0,
IF('Flight Methodologies'!$D$4="A",0,
IF('Flight Methodologies'!$D$4="B",(('Flight Methodologies'!$E$20*'Flight Methodologies'!$E$17*$E125*SUM($O125:$P125)*$G125*'Emission Factors'!$E$8)),
IF('Flight Methodologies'!$D$4="C",0,(('Flight Methodologies'!$E$43*'Flight Methodologies'!$E$40*$E125*SUM($O125:$P125)*$G125*'Emission Factors'!$E$8)))
)))
+
IF($N125=0,0,
IF('Flight Methodologies'!$K$4="A",0,(('Flight Methodologies'!$K$20*'Flight Methodologies'!$K$17*$E125*N125*$G125*'Emission Factors'!$E$8)))
),"")</f>
        <v>0</v>
      </c>
      <c r="U125" s="104">
        <f>IFERROR(((L125*$D125*$E125*$G125*'Emission Factors'!$E$9))
+
IF(SUM($O125:$P125)=0,0,
IF('Flight Methodologies'!$D$4="A",0,
IF('Flight Methodologies'!$D$4="B",(('Flight Methodologies'!$E$21*'Flight Methodologies'!$E$17*$E125*SUM($O125:$P125)*$G125*'Emission Factors'!$E$9)),
IF('Flight Methodologies'!$D$4="C",0,(('Flight Methodologies'!$E$44*'Flight Methodologies'!$E$40*$E125*SUM($O125:$P125)*$G125*'Emission Factors'!$E$9)))
)))
+
IF($N125=0,0,
IF('Flight Methodologies'!$K$4="A",0,(('Flight Methodologies'!$K$21*'Flight Methodologies'!$K$17*$E125*N125*$G125*'Emission Factors'!$E$9)))
),"")</f>
        <v>0.55161213100671147</v>
      </c>
      <c r="V125" s="104">
        <f>IF(SUM(I125:P125)=0,"",
IF(SUM($O125:$P125)=0,0,
IF('Flight Methodologies'!$D$4="A",0,
IF('Flight Methodologies'!$D$4="B",(('Flight Methodologies'!$E$22*'Flight Methodologies'!$E$17*$E125*SUM($O125:$P125)*$G125*'Emission Factors'!$E$10)),
IF('Flight Methodologies'!$D$4="C",0,(('Flight Methodologies'!$E$45*'Flight Methodologies'!$E$40*$E125*SUM($O125:$P125)*$G125*'Emission Factors'!$E$10)))
)))
+
IF($N125=0,0,
IF('Flight Methodologies'!$K$4="A",0,(('Flight Methodologies'!$K$22*'Flight Methodologies'!$K$17*$E125*N125*$G125*'Emission Factors'!$E$10)))
))</f>
        <v>0.80252060006657711</v>
      </c>
      <c r="W125" s="104">
        <f>IFERROR(((M125*$D125*$E125*$G125*'Emission Factors'!$E$11))
+
IF(SUM($O125:$P125)=0,0,
IF('Flight Methodologies'!$D$4="A",0,
IF('Flight Methodologies'!$D$4="B",0,
IF('Flight Methodologies'!$D$4="C",0,0)
)))
+
IF($N125=0,0,
IF('Flight Methodologies'!$K$4="A",0,0)
),"")</f>
        <v>0</v>
      </c>
      <c r="X125" s="104">
        <f>IFERROR(IF('Flight Methodologies'!$K$4="A",((($D125-'Flight Methodologies'!$K$9)*$E125*$G125*$N125*'Emission Factors'!$E$12)),((($D125-'Flight Methodologies'!$K$17)*$E125*$G125*$N125*'Emission Factors'!$E$12))
)
+
IF(SUM($O125:$P125)=0,0,
IF('Flight Methodologies'!$D$4="A",0,
IF('Flight Methodologies'!$D$4="B",0,
IF('Flight Methodologies'!$D$4="C",('Flight Methodologies'!$E$29*$E125*SUM($O125:$P125)*$G125*'Emission Factors'!$E$12),('Flight Methodologies'!$E$39*$E125*SUM($O125:$P125)*$G125*'Emission Factors'!$E$12))
))),"")</f>
        <v>352.97474519999997</v>
      </c>
      <c r="Y125" s="104">
        <f>IFERROR(IF('Flight Methodologies'!$D$4="A",((($D125-'Flight Methodologies'!$E$9)*$E125*$G125*$O125*'Emission Factors'!$E$13)),
IF('Flight Methodologies'!$D$4="B",((($D125-'Flight Methodologies'!$E$17)*$E125*$G125*$O125*'Emission Factors'!$E$13)),
IF('Flight Methodologies'!$D$4="C",((($D125-SUM('Flight Methodologies'!$E$29:$E$30))*$E125*$G125*$O125*'Emission Factors'!$E$13)),((($D125-SUM('Flight Methodologies'!$E$39:$E$40))*$E125*$G125*$O125*'Emission Factors'!$E$13)))))
+
IF(SUM($O125:$P125)=0,0,
IF('Flight Methodologies'!$D$4="A",0,
IF('Flight Methodologies'!$D$4="B",0,
IF('Flight Methodologies'!$D$4="C",0,0)
)))
+
IF($N125=0,0,
IF('Flight Methodologies'!$K$4="A",0,0)
),"")</f>
        <v>0</v>
      </c>
      <c r="Z125" s="104">
        <f>IFERROR(IF('Flight Methodologies'!$D$4="A",((($D125-'Flight Methodologies'!$E$9)*$E125*$G125*$P125*'Emission Factors'!$E$14)),
IF('Flight Methodologies'!$D$4="B",((($D125-'Flight Methodologies'!$E$17)*$E125*$G125*$P125*'Emission Factors'!$E$14)),
IF('Flight Methodologies'!$D$4="C",((($D125-SUM('Flight Methodologies'!$E$29:$E$30))*$E125*$G125*$P125*'Emission Factors'!$E$14)),((($D125-SUM('Flight Methodologies'!$E$39:$E$40))*$E125*$G125*$P125*'Emission Factors'!$E$14)))))
+
IF(SUM($O125:$P125)=0,0,
IF('Flight Methodologies'!$D$4="A",0,
IF('Flight Methodologies'!$D$4="B",0,
IF('Flight Methodologies'!$D$4="C",0,0)
)))
+
IF($N125=0,0,
IF('Flight Methodologies'!$K$4="A",0,0)
),"")</f>
        <v>3750.86184</v>
      </c>
      <c r="AA125" s="169">
        <f t="shared" si="2"/>
        <v>4106.0905739310729</v>
      </c>
      <c r="AC125" s="109">
        <f t="shared" si="3"/>
        <v>4.1060905739310725</v>
      </c>
    </row>
    <row r="126" spans="2:29" x14ac:dyDescent="0.35">
      <c r="B126" s="63" t="s">
        <v>113</v>
      </c>
      <c r="C126" s="63" t="str">
        <f>IFERROR(VLOOKUP(B126,'Country and Student Data'!$B$5:$E$300,2,FALSE),"")</f>
        <v>Europe</v>
      </c>
      <c r="D126" s="104">
        <f>IFERROR(
VLOOKUP($B126,'Country and Student Data'!$B$5:$D$300,3,FALSE)
+
IF(OR(C126="Home",C126="UK"),0,
IF('Flight Methodologies'!$D$4="A",'Flight Methodologies'!$E$9,
IF('Flight Methodologies'!$D$4="B",'Flight Methodologies'!$E$17,
IF('Flight Methodologies'!$D$4="C",'Flight Methodologies'!$E$29+'Flight Methodologies'!$E$30,'Flight Methodologies'!$E$39+'Flight Methodologies'!$E$40)))), "")</f>
        <v>2332.14</v>
      </c>
      <c r="E126" s="101">
        <f>IFERROR(VLOOKUP(B126,'Country and Student Data'!B:E,4,FALSE),"")</f>
        <v>8</v>
      </c>
      <c r="G126" s="85">
        <v>2</v>
      </c>
      <c r="H126" s="66"/>
      <c r="I126" s="86"/>
      <c r="J126" s="86"/>
      <c r="K126" s="86"/>
      <c r="L126" s="86"/>
      <c r="M126" s="86"/>
      <c r="N126" s="86"/>
      <c r="O126" s="86">
        <v>1</v>
      </c>
      <c r="P126" s="86"/>
      <c r="R126" s="104">
        <f>IFERROR(
((I126*$D126*$E126*$G126*'Emission Factors'!$E$6))
+
IF(SUM($O126:$P126)=0,0,
IF('Flight Methodologies'!$D$4="A",(0.5*'Flight Methodologies'!$E$9*$E126*SUM($O126:$P126)*$G126*'Emission Factors'!$E$6),
IF('Flight Methodologies'!$D$4="B",(('Flight Methodologies'!$E$18*'Flight Methodologies'!$E$17*$E126*SUM($O126:$P126)*$G126*'Emission Factors'!$E$6)),
IF('Flight Methodologies'!$D$4="C",(0.5*'Flight Methodologies'!$E$30*$E126*SUM($O126:$P126)*$G126*'Emission Factors'!$E$6),(('Flight Methodologies'!$E$41*'Flight Methodologies'!$E$40*$E126*SUM($O126:$P126)*$G126*'Emission Factors'!$E$6)))
)))
+
IF($N126=0,0,
IF('Flight Methodologies'!$K$4="A",(0.5*'Flight Methodologies'!$K$9*$E126*$N126*$G126*'Emission Factors'!$E$6),(('Flight Methodologies'!$K$18*'Flight Methodologies'!$K$17*$E126*N126*$G126*'Emission Factors'!$E$6)))
),"")</f>
        <v>7.1988480000000008</v>
      </c>
      <c r="S126" s="104">
        <f>IFERROR(((J126*$D126*$E126*$G126*'Emission Factors'!$E$7))
+
IF(SUM($O126:$P126)=0,0,
IF('Flight Methodologies'!$D$4="A",(0.5*'Flight Methodologies'!$E$9*$E126*SUM($O126:$P126)*$G126*'Emission Factors'!$E$7),
IF('Flight Methodologies'!$D$4="B",(('Flight Methodologies'!$E$19*'Flight Methodologies'!$E$17*$E126*SUM($O126:$P126)*$G126*'Emission Factors'!$E$7)),
IF('Flight Methodologies'!$D$4="C",(0.5*'Flight Methodologies'!$E$30*$E126*SUM($O126:$P126)*$G126*'Emission Factors'!$E$7),(('Flight Methodologies'!$E$42*'Flight Methodologies'!$E$40*$E126*SUM($O126:$P126)*$G126*'Emission Factors'!$E$7)))
)))
+
IF($N126=0,0,
IF('Flight Methodologies'!$K$4="A",(0.5*'Flight Methodologies'!$K$9*$E126*$N126*$G126*'Emission Factors'!$E$7),(('Flight Methodologies'!$K$19*'Flight Methodologies'!$K$17*$E126*N126*$G126*'Emission Factors'!$E$7)))
),"")</f>
        <v>0</v>
      </c>
      <c r="T126" s="104">
        <f>IFERROR(((K126*$D126*$E126*$G126*'Emission Factors'!$E$8))
+
IF(SUM($O126:$P126)=0,0,
IF('Flight Methodologies'!$D$4="A",0,
IF('Flight Methodologies'!$D$4="B",(('Flight Methodologies'!$E$20*'Flight Methodologies'!$E$17*$E126*SUM($O126:$P126)*$G126*'Emission Factors'!$E$8)),
IF('Flight Methodologies'!$D$4="C",0,(('Flight Methodologies'!$E$43*'Flight Methodologies'!$E$40*$E126*SUM($O126:$P126)*$G126*'Emission Factors'!$E$8)))
)))
+
IF($N126=0,0,
IF('Flight Methodologies'!$K$4="A",0,(('Flight Methodologies'!$K$20*'Flight Methodologies'!$K$17*$E126*N126*$G126*'Emission Factors'!$E$8)))
),"")</f>
        <v>0</v>
      </c>
      <c r="U126" s="104">
        <f>IFERROR(((L126*$D126*$E126*$G126*'Emission Factors'!$E$9))
+
IF(SUM($O126:$P126)=0,0,
IF('Flight Methodologies'!$D$4="A",0,
IF('Flight Methodologies'!$D$4="B",(('Flight Methodologies'!$E$21*'Flight Methodologies'!$E$17*$E126*SUM($O126:$P126)*$G126*'Emission Factors'!$E$9)),
IF('Flight Methodologies'!$D$4="C",0,(('Flight Methodologies'!$E$44*'Flight Methodologies'!$E$40*$E126*SUM($O126:$P126)*$G126*'Emission Factors'!$E$9)))
)))
+
IF($N126=0,0,
IF('Flight Methodologies'!$K$4="A",0,(('Flight Methodologies'!$K$21*'Flight Methodologies'!$K$17*$E126*N126*$G126*'Emission Factors'!$E$9)))
),"")</f>
        <v>4.4128970480536918</v>
      </c>
      <c r="V126" s="104">
        <f>IF(SUM(I126:P126)=0,"",
IF(SUM($O126:$P126)=0,0,
IF('Flight Methodologies'!$D$4="A",0,
IF('Flight Methodologies'!$D$4="B",(('Flight Methodologies'!$E$22*'Flight Methodologies'!$E$17*$E126*SUM($O126:$P126)*$G126*'Emission Factors'!$E$10)),
IF('Flight Methodologies'!$D$4="C",0,(('Flight Methodologies'!$E$45*'Flight Methodologies'!$E$40*$E126*SUM($O126:$P126)*$G126*'Emission Factors'!$E$10)))
)))
+
IF($N126=0,0,
IF('Flight Methodologies'!$K$4="A",0,(('Flight Methodologies'!$K$22*'Flight Methodologies'!$K$17*$E126*N126*$G126*'Emission Factors'!$E$10)))
))</f>
        <v>6.4201648005326168</v>
      </c>
      <c r="W126" s="104">
        <f>IFERROR(((M126*$D126*$E126*$G126*'Emission Factors'!$E$11))
+
IF(SUM($O126:$P126)=0,0,
IF('Flight Methodologies'!$D$4="A",0,
IF('Flight Methodologies'!$D$4="B",0,
IF('Flight Methodologies'!$D$4="C",0,0)
)))
+
IF($N126=0,0,
IF('Flight Methodologies'!$K$4="A",0,0)
),"")</f>
        <v>0</v>
      </c>
      <c r="X126" s="104">
        <f>IFERROR(IF('Flight Methodologies'!$K$4="A",((($D126-'Flight Methodologies'!$K$9)*$E126*$G126*$N126*'Emission Factors'!$E$12)),((($D126-'Flight Methodologies'!$K$17)*$E126*$G126*$N126*'Emission Factors'!$E$12))
)
+
IF(SUM($O126:$P126)=0,0,
IF('Flight Methodologies'!$D$4="A",0,
IF('Flight Methodologies'!$D$4="B",0,
IF('Flight Methodologies'!$D$4="C",('Flight Methodologies'!$E$29*$E126*SUM($O126:$P126)*$G126*'Emission Factors'!$E$12),('Flight Methodologies'!$E$39*$E126*SUM($O126:$P126)*$G126*'Emission Factors'!$E$12))
))),"")</f>
        <v>2823.7979615999998</v>
      </c>
      <c r="Y126" s="104">
        <f>IFERROR(IF('Flight Methodologies'!$D$4="A",((($D126-'Flight Methodologies'!$E$9)*$E126*$G126*$O126*'Emission Factors'!$E$13)),
IF('Flight Methodologies'!$D$4="B",((($D126-'Flight Methodologies'!$E$17)*$E126*$G126*$O126*'Emission Factors'!$E$13)),
IF('Flight Methodologies'!$D$4="C",((($D126-SUM('Flight Methodologies'!$E$29:$E$30))*$E126*$G126*$O126*'Emission Factors'!$E$13)),((($D126-SUM('Flight Methodologies'!$E$39:$E$40))*$E126*$G126*$O126*'Emission Factors'!$E$13)))))
+
IF(SUM($O126:$P126)=0,0,
IF('Flight Methodologies'!$D$4="A",0,
IF('Flight Methodologies'!$D$4="B",0,
IF('Flight Methodologies'!$D$4="C",0,0)
)))
+
IF($N126=0,0,
IF('Flight Methodologies'!$K$4="A",0,0)
),"")</f>
        <v>4905.5096943999997</v>
      </c>
      <c r="Z126" s="104">
        <f>IFERROR(IF('Flight Methodologies'!$D$4="A",((($D126-'Flight Methodologies'!$E$9)*$E126*$G126*$P126*'Emission Factors'!$E$14)),
IF('Flight Methodologies'!$D$4="B",((($D126-'Flight Methodologies'!$E$17)*$E126*$G126*$P126*'Emission Factors'!$E$14)),
IF('Flight Methodologies'!$D$4="C",((($D126-SUM('Flight Methodologies'!$E$29:$E$30))*$E126*$G126*$P126*'Emission Factors'!$E$14)),((($D126-SUM('Flight Methodologies'!$E$39:$E$40))*$E126*$G126*$P126*'Emission Factors'!$E$14)))))
+
IF(SUM($O126:$P126)=0,0,
IF('Flight Methodologies'!$D$4="A",0,
IF('Flight Methodologies'!$D$4="B",0,
IF('Flight Methodologies'!$D$4="C",0,0)
)))
+
IF($N126=0,0,
IF('Flight Methodologies'!$K$4="A",0,0)
),"")</f>
        <v>0</v>
      </c>
      <c r="AA126" s="169">
        <f t="shared" si="2"/>
        <v>7747.3395658485861</v>
      </c>
      <c r="AC126" s="109">
        <f t="shared" si="3"/>
        <v>7.747339565848586</v>
      </c>
    </row>
    <row r="127" spans="2:29" x14ac:dyDescent="0.35">
      <c r="B127" s="63" t="s">
        <v>114</v>
      </c>
      <c r="C127" s="63" t="str">
        <f>IFERROR(VLOOKUP(B127,'Country and Student Data'!$B$5:$E$300,2,FALSE),"")</f>
        <v>Asia</v>
      </c>
      <c r="D127" s="104">
        <f>IFERROR(
VLOOKUP($B127,'Country and Student Data'!$B$5:$D$300,3,FALSE)
+
IF(OR(C127="Home",C127="UK"),0,
IF('Flight Methodologies'!$D$4="A",'Flight Methodologies'!$E$9,
IF('Flight Methodologies'!$D$4="B",'Flight Methodologies'!$E$17,
IF('Flight Methodologies'!$D$4="C",'Flight Methodologies'!$E$29+'Flight Methodologies'!$E$30,'Flight Methodologies'!$E$39+'Flight Methodologies'!$E$40)))), "")</f>
        <v>4112.2699999999995</v>
      </c>
      <c r="E127" s="101">
        <f>IFERROR(VLOOKUP(B127,'Country and Student Data'!B:E,4,FALSE),"")</f>
        <v>12</v>
      </c>
      <c r="G127" s="85">
        <v>2</v>
      </c>
      <c r="H127" s="66"/>
      <c r="I127" s="86"/>
      <c r="J127" s="86"/>
      <c r="K127" s="86"/>
      <c r="L127" s="86"/>
      <c r="M127" s="86"/>
      <c r="N127" s="86"/>
      <c r="O127" s="86"/>
      <c r="P127" s="86">
        <v>1</v>
      </c>
      <c r="R127" s="104">
        <f>IFERROR(
((I127*$D127*$E127*$G127*'Emission Factors'!$E$6))
+
IF(SUM($O127:$P127)=0,0,
IF('Flight Methodologies'!$D$4="A",(0.5*'Flight Methodologies'!$E$9*$E127*SUM($O127:$P127)*$G127*'Emission Factors'!$E$6),
IF('Flight Methodologies'!$D$4="B",(('Flight Methodologies'!$E$18*'Flight Methodologies'!$E$17*$E127*SUM($O127:$P127)*$G127*'Emission Factors'!$E$6)),
IF('Flight Methodologies'!$D$4="C",(0.5*'Flight Methodologies'!$E$30*$E127*SUM($O127:$P127)*$G127*'Emission Factors'!$E$6),(('Flight Methodologies'!$E$41*'Flight Methodologies'!$E$40*$E127*SUM($O127:$P127)*$G127*'Emission Factors'!$E$6)))
)))
+
IF($N127=0,0,
IF('Flight Methodologies'!$K$4="A",(0.5*'Flight Methodologies'!$K$9*$E127*$N127*$G127*'Emission Factors'!$E$6),(('Flight Methodologies'!$K$18*'Flight Methodologies'!$K$17*$E127*N127*$G127*'Emission Factors'!$E$6)))
),"")</f>
        <v>10.798272000000003</v>
      </c>
      <c r="S127" s="104">
        <f>IFERROR(((J127*$D127*$E127*$G127*'Emission Factors'!$E$7))
+
IF(SUM($O127:$P127)=0,0,
IF('Flight Methodologies'!$D$4="A",(0.5*'Flight Methodologies'!$E$9*$E127*SUM($O127:$P127)*$G127*'Emission Factors'!$E$7),
IF('Flight Methodologies'!$D$4="B",(('Flight Methodologies'!$E$19*'Flight Methodologies'!$E$17*$E127*SUM($O127:$P127)*$G127*'Emission Factors'!$E$7)),
IF('Flight Methodologies'!$D$4="C",(0.5*'Flight Methodologies'!$E$30*$E127*SUM($O127:$P127)*$G127*'Emission Factors'!$E$7),(('Flight Methodologies'!$E$42*'Flight Methodologies'!$E$40*$E127*SUM($O127:$P127)*$G127*'Emission Factors'!$E$7)))
)))
+
IF($N127=0,0,
IF('Flight Methodologies'!$K$4="A",(0.5*'Flight Methodologies'!$K$9*$E127*$N127*$G127*'Emission Factors'!$E$7),(('Flight Methodologies'!$K$19*'Flight Methodologies'!$K$17*$E127*N127*$G127*'Emission Factors'!$E$7)))
),"")</f>
        <v>0</v>
      </c>
      <c r="T127" s="104">
        <f>IFERROR(((K127*$D127*$E127*$G127*'Emission Factors'!$E$8))
+
IF(SUM($O127:$P127)=0,0,
IF('Flight Methodologies'!$D$4="A",0,
IF('Flight Methodologies'!$D$4="B",(('Flight Methodologies'!$E$20*'Flight Methodologies'!$E$17*$E127*SUM($O127:$P127)*$G127*'Emission Factors'!$E$8)),
IF('Flight Methodologies'!$D$4="C",0,(('Flight Methodologies'!$E$43*'Flight Methodologies'!$E$40*$E127*SUM($O127:$P127)*$G127*'Emission Factors'!$E$8)))
)))
+
IF($N127=0,0,
IF('Flight Methodologies'!$K$4="A",0,(('Flight Methodologies'!$K$20*'Flight Methodologies'!$K$17*$E127*N127*$G127*'Emission Factors'!$E$8)))
),"")</f>
        <v>0</v>
      </c>
      <c r="U127" s="104">
        <f>IFERROR(((L127*$D127*$E127*$G127*'Emission Factors'!$E$9))
+
IF(SUM($O127:$P127)=0,0,
IF('Flight Methodologies'!$D$4="A",0,
IF('Flight Methodologies'!$D$4="B",(('Flight Methodologies'!$E$21*'Flight Methodologies'!$E$17*$E127*SUM($O127:$P127)*$G127*'Emission Factors'!$E$9)),
IF('Flight Methodologies'!$D$4="C",0,(('Flight Methodologies'!$E$44*'Flight Methodologies'!$E$40*$E127*SUM($O127:$P127)*$G127*'Emission Factors'!$E$9)))
)))
+
IF($N127=0,0,
IF('Flight Methodologies'!$K$4="A",0,(('Flight Methodologies'!$K$21*'Flight Methodologies'!$K$17*$E127*N127*$G127*'Emission Factors'!$E$9)))
),"")</f>
        <v>6.6193455720805385</v>
      </c>
      <c r="V127" s="104">
        <f>IF(SUM(I127:P127)=0,"",
IF(SUM($O127:$P127)=0,0,
IF('Flight Methodologies'!$D$4="A",0,
IF('Flight Methodologies'!$D$4="B",(('Flight Methodologies'!$E$22*'Flight Methodologies'!$E$17*$E127*SUM($O127:$P127)*$G127*'Emission Factors'!$E$10)),
IF('Flight Methodologies'!$D$4="C",0,(('Flight Methodologies'!$E$45*'Flight Methodologies'!$E$40*$E127*SUM($O127:$P127)*$G127*'Emission Factors'!$E$10)))
)))
+
IF($N127=0,0,
IF('Flight Methodologies'!$K$4="A",0,(('Flight Methodologies'!$K$22*'Flight Methodologies'!$K$17*$E127*N127*$G127*'Emission Factors'!$E$10)))
))</f>
        <v>9.6302472007989266</v>
      </c>
      <c r="W127" s="104">
        <f>IFERROR(((M127*$D127*$E127*$G127*'Emission Factors'!$E$11))
+
IF(SUM($O127:$P127)=0,0,
IF('Flight Methodologies'!$D$4="A",0,
IF('Flight Methodologies'!$D$4="B",0,
IF('Flight Methodologies'!$D$4="C",0,0)
)))
+
IF($N127=0,0,
IF('Flight Methodologies'!$K$4="A",0,0)
),"")</f>
        <v>0</v>
      </c>
      <c r="X127" s="104">
        <f>IFERROR(IF('Flight Methodologies'!$K$4="A",((($D127-'Flight Methodologies'!$K$9)*$E127*$G127*$N127*'Emission Factors'!$E$12)),((($D127-'Flight Methodologies'!$K$17)*$E127*$G127*$N127*'Emission Factors'!$E$12))
)
+
IF(SUM($O127:$P127)=0,0,
IF('Flight Methodologies'!$D$4="A",0,
IF('Flight Methodologies'!$D$4="B",0,
IF('Flight Methodologies'!$D$4="C",('Flight Methodologies'!$E$29*$E127*SUM($O127:$P127)*$G127*'Emission Factors'!$E$12),('Flight Methodologies'!$E$39*$E127*SUM($O127:$P127)*$G127*'Emission Factors'!$E$12))
))),"")</f>
        <v>4235.6969423999999</v>
      </c>
      <c r="Y127" s="104">
        <f>IFERROR(IF('Flight Methodologies'!$D$4="A",((($D127-'Flight Methodologies'!$E$9)*$E127*$G127*$O127*'Emission Factors'!$E$13)),
IF('Flight Methodologies'!$D$4="B",((($D127-'Flight Methodologies'!$E$17)*$E127*$G127*$O127*'Emission Factors'!$E$13)),
IF('Flight Methodologies'!$D$4="C",((($D127-SUM('Flight Methodologies'!$E$29:$E$30))*$E127*$G127*$O127*'Emission Factors'!$E$13)),((($D127-SUM('Flight Methodologies'!$E$39:$E$40))*$E127*$G127*$O127*'Emission Factors'!$E$13)))))
+
IF(SUM($O127:$P127)=0,0,
IF('Flight Methodologies'!$D$4="A",0,
IF('Flight Methodologies'!$D$4="B",0,
IF('Flight Methodologies'!$D$4="C",0,0)
)))
+
IF($N127=0,0,
IF('Flight Methodologies'!$K$4="A",0,0)
),"")</f>
        <v>0</v>
      </c>
      <c r="Z127" s="104">
        <f>IFERROR(IF('Flight Methodologies'!$D$4="A",((($D127-'Flight Methodologies'!$E$9)*$E127*$G127*$P127*'Emission Factors'!$E$14)),
IF('Flight Methodologies'!$D$4="B",((($D127-'Flight Methodologies'!$E$17)*$E127*$G127*$P127*'Emission Factors'!$E$14)),
IF('Flight Methodologies'!$D$4="C",((($D127-SUM('Flight Methodologies'!$E$29:$E$30))*$E127*$G127*$P127*'Emission Factors'!$E$14)),((($D127-SUM('Flight Methodologies'!$E$39:$E$40))*$E127*$G127*$P127*'Emission Factors'!$E$14)))))
+
IF(SUM($O127:$P127)=0,0,
IF('Flight Methodologies'!$D$4="A",0,
IF('Flight Methodologies'!$D$4="B",0,
IF('Flight Methodologies'!$D$4="C",0,0)
)))
+
IF($N127=0,0,
IF('Flight Methodologies'!$K$4="A",0,0)
),"")</f>
        <v>16601.285688</v>
      </c>
      <c r="AA127" s="169">
        <f t="shared" si="2"/>
        <v>20864.030495172879</v>
      </c>
      <c r="AC127" s="109">
        <f t="shared" si="3"/>
        <v>20.86403049517288</v>
      </c>
    </row>
    <row r="128" spans="2:29" x14ac:dyDescent="0.35">
      <c r="B128" s="63" t="s">
        <v>115</v>
      </c>
      <c r="C128" s="63" t="str">
        <f>IFERROR(VLOOKUP(B128,'Country and Student Data'!$B$5:$E$300,2,FALSE),"")</f>
        <v>Africa</v>
      </c>
      <c r="D128" s="104">
        <f>IFERROR(
VLOOKUP($B128,'Country and Student Data'!$B$5:$D$300,3,FALSE)
+
IF(OR(C128="Home",C128="UK"),0,
IF('Flight Methodologies'!$D$4="A",'Flight Methodologies'!$E$9,
IF('Flight Methodologies'!$D$4="B",'Flight Methodologies'!$E$17,
IF('Flight Methodologies'!$D$4="C",'Flight Methodologies'!$E$29+'Flight Methodologies'!$E$30,'Flight Methodologies'!$E$39+'Flight Methodologies'!$E$40)))), "")</f>
        <v>10038.869999999999</v>
      </c>
      <c r="E128" s="101">
        <f>IFERROR(VLOOKUP(B128,'Country and Student Data'!B:E,4,FALSE),"")</f>
        <v>0</v>
      </c>
      <c r="G128" s="85">
        <v>2</v>
      </c>
      <c r="H128" s="66"/>
      <c r="I128" s="86"/>
      <c r="J128" s="86"/>
      <c r="K128" s="86"/>
      <c r="L128" s="86"/>
      <c r="M128" s="86"/>
      <c r="N128" s="86"/>
      <c r="O128" s="86"/>
      <c r="P128" s="86">
        <v>1</v>
      </c>
      <c r="R128" s="104">
        <f>IFERROR(
((I128*$D128*$E128*$G128*'Emission Factors'!$E$6))
+
IF(SUM($O128:$P128)=0,0,
IF('Flight Methodologies'!$D$4="A",(0.5*'Flight Methodologies'!$E$9*$E128*SUM($O128:$P128)*$G128*'Emission Factors'!$E$6),
IF('Flight Methodologies'!$D$4="B",(('Flight Methodologies'!$E$18*'Flight Methodologies'!$E$17*$E128*SUM($O128:$P128)*$G128*'Emission Factors'!$E$6)),
IF('Flight Methodologies'!$D$4="C",(0.5*'Flight Methodologies'!$E$30*$E128*SUM($O128:$P128)*$G128*'Emission Factors'!$E$6),(('Flight Methodologies'!$E$41*'Flight Methodologies'!$E$40*$E128*SUM($O128:$P128)*$G128*'Emission Factors'!$E$6)))
)))
+
IF($N128=0,0,
IF('Flight Methodologies'!$K$4="A",(0.5*'Flight Methodologies'!$K$9*$E128*$N128*$G128*'Emission Factors'!$E$6),(('Flight Methodologies'!$K$18*'Flight Methodologies'!$K$17*$E128*N128*$G128*'Emission Factors'!$E$6)))
),"")</f>
        <v>0</v>
      </c>
      <c r="S128" s="104">
        <f>IFERROR(((J128*$D128*$E128*$G128*'Emission Factors'!$E$7))
+
IF(SUM($O128:$P128)=0,0,
IF('Flight Methodologies'!$D$4="A",(0.5*'Flight Methodologies'!$E$9*$E128*SUM($O128:$P128)*$G128*'Emission Factors'!$E$7),
IF('Flight Methodologies'!$D$4="B",(('Flight Methodologies'!$E$19*'Flight Methodologies'!$E$17*$E128*SUM($O128:$P128)*$G128*'Emission Factors'!$E$7)),
IF('Flight Methodologies'!$D$4="C",(0.5*'Flight Methodologies'!$E$30*$E128*SUM($O128:$P128)*$G128*'Emission Factors'!$E$7),(('Flight Methodologies'!$E$42*'Flight Methodologies'!$E$40*$E128*SUM($O128:$P128)*$G128*'Emission Factors'!$E$7)))
)))
+
IF($N128=0,0,
IF('Flight Methodologies'!$K$4="A",(0.5*'Flight Methodologies'!$K$9*$E128*$N128*$G128*'Emission Factors'!$E$7),(('Flight Methodologies'!$K$19*'Flight Methodologies'!$K$17*$E128*N128*$G128*'Emission Factors'!$E$7)))
),"")</f>
        <v>0</v>
      </c>
      <c r="T128" s="104">
        <f>IFERROR(((K128*$D128*$E128*$G128*'Emission Factors'!$E$8))
+
IF(SUM($O128:$P128)=0,0,
IF('Flight Methodologies'!$D$4="A",0,
IF('Flight Methodologies'!$D$4="B",(('Flight Methodologies'!$E$20*'Flight Methodologies'!$E$17*$E128*SUM($O128:$P128)*$G128*'Emission Factors'!$E$8)),
IF('Flight Methodologies'!$D$4="C",0,(('Flight Methodologies'!$E$43*'Flight Methodologies'!$E$40*$E128*SUM($O128:$P128)*$G128*'Emission Factors'!$E$8)))
)))
+
IF($N128=0,0,
IF('Flight Methodologies'!$K$4="A",0,(('Flight Methodologies'!$K$20*'Flight Methodologies'!$K$17*$E128*N128*$G128*'Emission Factors'!$E$8)))
),"")</f>
        <v>0</v>
      </c>
      <c r="U128" s="104">
        <f>IFERROR(((L128*$D128*$E128*$G128*'Emission Factors'!$E$9))
+
IF(SUM($O128:$P128)=0,0,
IF('Flight Methodologies'!$D$4="A",0,
IF('Flight Methodologies'!$D$4="B",(('Flight Methodologies'!$E$21*'Flight Methodologies'!$E$17*$E128*SUM($O128:$P128)*$G128*'Emission Factors'!$E$9)),
IF('Flight Methodologies'!$D$4="C",0,(('Flight Methodologies'!$E$44*'Flight Methodologies'!$E$40*$E128*SUM($O128:$P128)*$G128*'Emission Factors'!$E$9)))
)))
+
IF($N128=0,0,
IF('Flight Methodologies'!$K$4="A",0,(('Flight Methodologies'!$K$21*'Flight Methodologies'!$K$17*$E128*N128*$G128*'Emission Factors'!$E$9)))
),"")</f>
        <v>0</v>
      </c>
      <c r="V128" s="104">
        <f>IF(SUM(I128:P128)=0,"",
IF(SUM($O128:$P128)=0,0,
IF('Flight Methodologies'!$D$4="A",0,
IF('Flight Methodologies'!$D$4="B",(('Flight Methodologies'!$E$22*'Flight Methodologies'!$E$17*$E128*SUM($O128:$P128)*$G128*'Emission Factors'!$E$10)),
IF('Flight Methodologies'!$D$4="C",0,(('Flight Methodologies'!$E$45*'Flight Methodologies'!$E$40*$E128*SUM($O128:$P128)*$G128*'Emission Factors'!$E$10)))
)))
+
IF($N128=0,0,
IF('Flight Methodologies'!$K$4="A",0,(('Flight Methodologies'!$K$22*'Flight Methodologies'!$K$17*$E128*N128*$G128*'Emission Factors'!$E$10)))
))</f>
        <v>0</v>
      </c>
      <c r="W128" s="104">
        <f>IFERROR(((M128*$D128*$E128*$G128*'Emission Factors'!$E$11))
+
IF(SUM($O128:$P128)=0,0,
IF('Flight Methodologies'!$D$4="A",0,
IF('Flight Methodologies'!$D$4="B",0,
IF('Flight Methodologies'!$D$4="C",0,0)
)))
+
IF($N128=0,0,
IF('Flight Methodologies'!$K$4="A",0,0)
),"")</f>
        <v>0</v>
      </c>
      <c r="X128" s="104">
        <f>IFERROR(IF('Flight Methodologies'!$K$4="A",((($D128-'Flight Methodologies'!$K$9)*$E128*$G128*$N128*'Emission Factors'!$E$12)),((($D128-'Flight Methodologies'!$K$17)*$E128*$G128*$N128*'Emission Factors'!$E$12))
)
+
IF(SUM($O128:$P128)=0,0,
IF('Flight Methodologies'!$D$4="A",0,
IF('Flight Methodologies'!$D$4="B",0,
IF('Flight Methodologies'!$D$4="C",('Flight Methodologies'!$E$29*$E128*SUM($O128:$P128)*$G128*'Emission Factors'!$E$12),('Flight Methodologies'!$E$39*$E128*SUM($O128:$P128)*$G128*'Emission Factors'!$E$12))
))),"")</f>
        <v>0</v>
      </c>
      <c r="Y128" s="104">
        <f>IFERROR(IF('Flight Methodologies'!$D$4="A",((($D128-'Flight Methodologies'!$E$9)*$E128*$G128*$O128*'Emission Factors'!$E$13)),
IF('Flight Methodologies'!$D$4="B",((($D128-'Flight Methodologies'!$E$17)*$E128*$G128*$O128*'Emission Factors'!$E$13)),
IF('Flight Methodologies'!$D$4="C",((($D128-SUM('Flight Methodologies'!$E$29:$E$30))*$E128*$G128*$O128*'Emission Factors'!$E$13)),((($D128-SUM('Flight Methodologies'!$E$39:$E$40))*$E128*$G128*$O128*'Emission Factors'!$E$13)))))
+
IF(SUM($O128:$P128)=0,0,
IF('Flight Methodologies'!$D$4="A",0,
IF('Flight Methodologies'!$D$4="B",0,
IF('Flight Methodologies'!$D$4="C",0,0)
)))
+
IF($N128=0,0,
IF('Flight Methodologies'!$K$4="A",0,0)
),"")</f>
        <v>0</v>
      </c>
      <c r="Z128" s="104">
        <f>IFERROR(IF('Flight Methodologies'!$D$4="A",((($D128-'Flight Methodologies'!$E$9)*$E128*$G128*$P128*'Emission Factors'!$E$14)),
IF('Flight Methodologies'!$D$4="B",((($D128-'Flight Methodologies'!$E$17)*$E128*$G128*$P128*'Emission Factors'!$E$14)),
IF('Flight Methodologies'!$D$4="C",((($D128-SUM('Flight Methodologies'!$E$29:$E$30))*$E128*$G128*$P128*'Emission Factors'!$E$14)),((($D128-SUM('Flight Methodologies'!$E$39:$E$40))*$E128*$G128*$P128*'Emission Factors'!$E$14)))))
+
IF(SUM($O128:$P128)=0,0,
IF('Flight Methodologies'!$D$4="A",0,
IF('Flight Methodologies'!$D$4="B",0,
IF('Flight Methodologies'!$D$4="C",0,0)
)))
+
IF($N128=0,0,
IF('Flight Methodologies'!$K$4="A",0,0)
),"")</f>
        <v>0</v>
      </c>
      <c r="AA128" s="169">
        <f t="shared" si="2"/>
        <v>0</v>
      </c>
      <c r="AC128" s="109">
        <f t="shared" si="3"/>
        <v>0</v>
      </c>
    </row>
    <row r="129" spans="2:29" x14ac:dyDescent="0.35">
      <c r="B129" s="63" t="s">
        <v>116</v>
      </c>
      <c r="C129" s="63" t="str">
        <f>IFERROR(VLOOKUP(B129,'Country and Student Data'!$B$5:$E$300,2,FALSE),"")</f>
        <v>Africa</v>
      </c>
      <c r="D129" s="104">
        <f>IFERROR(
VLOOKUP($B129,'Country and Student Data'!$B$5:$D$300,3,FALSE)
+
IF(OR(C129="Home",C129="UK"),0,
IF('Flight Methodologies'!$D$4="A",'Flight Methodologies'!$E$9,
IF('Flight Methodologies'!$D$4="B",'Flight Methodologies'!$E$17,
IF('Flight Methodologies'!$D$4="C",'Flight Methodologies'!$E$29+'Flight Methodologies'!$E$30,'Flight Methodologies'!$E$39+'Flight Methodologies'!$E$40)))), "")</f>
        <v>5771.41</v>
      </c>
      <c r="E129" s="101">
        <f>IFERROR(VLOOKUP(B129,'Country and Student Data'!B:E,4,FALSE),"")</f>
        <v>1</v>
      </c>
      <c r="G129" s="85">
        <v>2</v>
      </c>
      <c r="H129" s="66"/>
      <c r="I129" s="86"/>
      <c r="J129" s="86"/>
      <c r="K129" s="86"/>
      <c r="L129" s="86"/>
      <c r="M129" s="86"/>
      <c r="N129" s="86"/>
      <c r="O129" s="86"/>
      <c r="P129" s="86">
        <v>1</v>
      </c>
      <c r="R129" s="104">
        <f>IFERROR(
((I129*$D129*$E129*$G129*'Emission Factors'!$E$6))
+
IF(SUM($O129:$P129)=0,0,
IF('Flight Methodologies'!$D$4="A",(0.5*'Flight Methodologies'!$E$9*$E129*SUM($O129:$P129)*$G129*'Emission Factors'!$E$6),
IF('Flight Methodologies'!$D$4="B",(('Flight Methodologies'!$E$18*'Flight Methodologies'!$E$17*$E129*SUM($O129:$P129)*$G129*'Emission Factors'!$E$6)),
IF('Flight Methodologies'!$D$4="C",(0.5*'Flight Methodologies'!$E$30*$E129*SUM($O129:$P129)*$G129*'Emission Factors'!$E$6),(('Flight Methodologies'!$E$41*'Flight Methodologies'!$E$40*$E129*SUM($O129:$P129)*$G129*'Emission Factors'!$E$6)))
)))
+
IF($N129=0,0,
IF('Flight Methodologies'!$K$4="A",(0.5*'Flight Methodologies'!$K$9*$E129*$N129*$G129*'Emission Factors'!$E$6),(('Flight Methodologies'!$K$18*'Flight Methodologies'!$K$17*$E129*N129*$G129*'Emission Factors'!$E$6)))
),"")</f>
        <v>0.8998560000000001</v>
      </c>
      <c r="S129" s="104">
        <f>IFERROR(((J129*$D129*$E129*$G129*'Emission Factors'!$E$7))
+
IF(SUM($O129:$P129)=0,0,
IF('Flight Methodologies'!$D$4="A",(0.5*'Flight Methodologies'!$E$9*$E129*SUM($O129:$P129)*$G129*'Emission Factors'!$E$7),
IF('Flight Methodologies'!$D$4="B",(('Flight Methodologies'!$E$19*'Flight Methodologies'!$E$17*$E129*SUM($O129:$P129)*$G129*'Emission Factors'!$E$7)),
IF('Flight Methodologies'!$D$4="C",(0.5*'Flight Methodologies'!$E$30*$E129*SUM($O129:$P129)*$G129*'Emission Factors'!$E$7),(('Flight Methodologies'!$E$42*'Flight Methodologies'!$E$40*$E129*SUM($O129:$P129)*$G129*'Emission Factors'!$E$7)))
)))
+
IF($N129=0,0,
IF('Flight Methodologies'!$K$4="A",(0.5*'Flight Methodologies'!$K$9*$E129*$N129*$G129*'Emission Factors'!$E$7),(('Flight Methodologies'!$K$19*'Flight Methodologies'!$K$17*$E129*N129*$G129*'Emission Factors'!$E$7)))
),"")</f>
        <v>0</v>
      </c>
      <c r="T129" s="104">
        <f>IFERROR(((K129*$D129*$E129*$G129*'Emission Factors'!$E$8))
+
IF(SUM($O129:$P129)=0,0,
IF('Flight Methodologies'!$D$4="A",0,
IF('Flight Methodologies'!$D$4="B",(('Flight Methodologies'!$E$20*'Flight Methodologies'!$E$17*$E129*SUM($O129:$P129)*$G129*'Emission Factors'!$E$8)),
IF('Flight Methodologies'!$D$4="C",0,(('Flight Methodologies'!$E$43*'Flight Methodologies'!$E$40*$E129*SUM($O129:$P129)*$G129*'Emission Factors'!$E$8)))
)))
+
IF($N129=0,0,
IF('Flight Methodologies'!$K$4="A",0,(('Flight Methodologies'!$K$20*'Flight Methodologies'!$K$17*$E129*N129*$G129*'Emission Factors'!$E$8)))
),"")</f>
        <v>0</v>
      </c>
      <c r="U129" s="104">
        <f>IFERROR(((L129*$D129*$E129*$G129*'Emission Factors'!$E$9))
+
IF(SUM($O129:$P129)=0,0,
IF('Flight Methodologies'!$D$4="A",0,
IF('Flight Methodologies'!$D$4="B",(('Flight Methodologies'!$E$21*'Flight Methodologies'!$E$17*$E129*SUM($O129:$P129)*$G129*'Emission Factors'!$E$9)),
IF('Flight Methodologies'!$D$4="C",0,(('Flight Methodologies'!$E$44*'Flight Methodologies'!$E$40*$E129*SUM($O129:$P129)*$G129*'Emission Factors'!$E$9)))
)))
+
IF($N129=0,0,
IF('Flight Methodologies'!$K$4="A",0,(('Flight Methodologies'!$K$21*'Flight Methodologies'!$K$17*$E129*N129*$G129*'Emission Factors'!$E$9)))
),"")</f>
        <v>0.55161213100671147</v>
      </c>
      <c r="V129" s="104">
        <f>IF(SUM(I129:P129)=0,"",
IF(SUM($O129:$P129)=0,0,
IF('Flight Methodologies'!$D$4="A",0,
IF('Flight Methodologies'!$D$4="B",(('Flight Methodologies'!$E$22*'Flight Methodologies'!$E$17*$E129*SUM($O129:$P129)*$G129*'Emission Factors'!$E$10)),
IF('Flight Methodologies'!$D$4="C",0,(('Flight Methodologies'!$E$45*'Flight Methodologies'!$E$40*$E129*SUM($O129:$P129)*$G129*'Emission Factors'!$E$10)))
)))
+
IF($N129=0,0,
IF('Flight Methodologies'!$K$4="A",0,(('Flight Methodologies'!$K$22*'Flight Methodologies'!$K$17*$E129*N129*$G129*'Emission Factors'!$E$10)))
))</f>
        <v>0.80252060006657711</v>
      </c>
      <c r="W129" s="104">
        <f>IFERROR(((M129*$D129*$E129*$G129*'Emission Factors'!$E$11))
+
IF(SUM($O129:$P129)=0,0,
IF('Flight Methodologies'!$D$4="A",0,
IF('Flight Methodologies'!$D$4="B",0,
IF('Flight Methodologies'!$D$4="C",0,0)
)))
+
IF($N129=0,0,
IF('Flight Methodologies'!$K$4="A",0,0)
),"")</f>
        <v>0</v>
      </c>
      <c r="X129" s="104">
        <f>IFERROR(IF('Flight Methodologies'!$K$4="A",((($D129-'Flight Methodologies'!$K$9)*$E129*$G129*$N129*'Emission Factors'!$E$12)),((($D129-'Flight Methodologies'!$K$17)*$E129*$G129*$N129*'Emission Factors'!$E$12))
)
+
IF(SUM($O129:$P129)=0,0,
IF('Flight Methodologies'!$D$4="A",0,
IF('Flight Methodologies'!$D$4="B",0,
IF('Flight Methodologies'!$D$4="C",('Flight Methodologies'!$E$29*$E129*SUM($O129:$P129)*$G129*'Emission Factors'!$E$12),('Flight Methodologies'!$E$39*$E129*SUM($O129:$P129)*$G129*'Emission Factors'!$E$12))
))),"")</f>
        <v>352.97474519999997</v>
      </c>
      <c r="Y129" s="104">
        <f>IFERROR(IF('Flight Methodologies'!$D$4="A",((($D129-'Flight Methodologies'!$E$9)*$E129*$G129*$O129*'Emission Factors'!$E$13)),
IF('Flight Methodologies'!$D$4="B",((($D129-'Flight Methodologies'!$E$17)*$E129*$G129*$O129*'Emission Factors'!$E$13)),
IF('Flight Methodologies'!$D$4="C",((($D129-SUM('Flight Methodologies'!$E$29:$E$30))*$E129*$G129*$O129*'Emission Factors'!$E$13)),((($D129-SUM('Flight Methodologies'!$E$39:$E$40))*$E129*$G129*$O129*'Emission Factors'!$E$13)))))
+
IF(SUM($O129:$P129)=0,0,
IF('Flight Methodologies'!$D$4="A",0,
IF('Flight Methodologies'!$D$4="B",0,
IF('Flight Methodologies'!$D$4="C",0,0)
)))
+
IF($N129=0,0,
IF('Flight Methodologies'!$K$4="A",0,0)
),"")</f>
        <v>0</v>
      </c>
      <c r="Z129" s="104">
        <f>IFERROR(IF('Flight Methodologies'!$D$4="A",((($D129-'Flight Methodologies'!$E$9)*$E129*$G129*$P129*'Emission Factors'!$E$14)),
IF('Flight Methodologies'!$D$4="B",((($D129-'Flight Methodologies'!$E$17)*$E129*$G129*$P129*'Emission Factors'!$E$14)),
IF('Flight Methodologies'!$D$4="C",((($D129-SUM('Flight Methodologies'!$E$29:$E$30))*$E129*$G129*$P129*'Emission Factors'!$E$14)),((($D129-SUM('Flight Methodologies'!$E$39:$E$40))*$E129*$G129*$P129*'Emission Factors'!$E$14)))))
+
IF(SUM($O129:$P129)=0,0,
IF('Flight Methodologies'!$D$4="A",0,
IF('Flight Methodologies'!$D$4="B",0,
IF('Flight Methodologies'!$D$4="C",0,0)
)))
+
IF($N129=0,0,
IF('Flight Methodologies'!$K$4="A",0,0)
),"")</f>
        <v>2047.4614848000001</v>
      </c>
      <c r="AA129" s="169">
        <f t="shared" si="2"/>
        <v>2402.6902187310734</v>
      </c>
      <c r="AC129" s="109">
        <f t="shared" si="3"/>
        <v>2.4026902187310735</v>
      </c>
    </row>
    <row r="130" spans="2:29" x14ac:dyDescent="0.35">
      <c r="B130" s="63" t="s">
        <v>117</v>
      </c>
      <c r="C130" s="63" t="str">
        <f>IFERROR(VLOOKUP(B130,'Country and Student Data'!$B$5:$E$300,2,FALSE),"")</f>
        <v>Africa</v>
      </c>
      <c r="D130" s="104">
        <f>IFERROR(
VLOOKUP($B130,'Country and Student Data'!$B$5:$D$300,3,FALSE)
+
IF(OR(C130="Home",C130="UK"),0,
IF('Flight Methodologies'!$D$4="A",'Flight Methodologies'!$E$9,
IF('Flight Methodologies'!$D$4="B",'Flight Methodologies'!$E$17,
IF('Flight Methodologies'!$D$4="C",'Flight Methodologies'!$E$29+'Flight Methodologies'!$E$30,'Flight Methodologies'!$E$39+'Flight Methodologies'!$E$40)))), "")</f>
        <v>2988.4300000000003</v>
      </c>
      <c r="E130" s="101">
        <f>IFERROR(VLOOKUP(B130,'Country and Student Data'!B:E,4,FALSE),"")</f>
        <v>28</v>
      </c>
      <c r="G130" s="85">
        <v>2</v>
      </c>
      <c r="H130" s="66"/>
      <c r="I130" s="86"/>
      <c r="J130" s="86"/>
      <c r="K130" s="86"/>
      <c r="L130" s="86"/>
      <c r="M130" s="86"/>
      <c r="N130" s="86"/>
      <c r="O130" s="86"/>
      <c r="P130" s="86">
        <v>1</v>
      </c>
      <c r="R130" s="104">
        <f>IFERROR(
((I130*$D130*$E130*$G130*'Emission Factors'!$E$6))
+
IF(SUM($O130:$P130)=0,0,
IF('Flight Methodologies'!$D$4="A",(0.5*'Flight Methodologies'!$E$9*$E130*SUM($O130:$P130)*$G130*'Emission Factors'!$E$6),
IF('Flight Methodologies'!$D$4="B",(('Flight Methodologies'!$E$18*'Flight Methodologies'!$E$17*$E130*SUM($O130:$P130)*$G130*'Emission Factors'!$E$6)),
IF('Flight Methodologies'!$D$4="C",(0.5*'Flight Methodologies'!$E$30*$E130*SUM($O130:$P130)*$G130*'Emission Factors'!$E$6),(('Flight Methodologies'!$E$41*'Flight Methodologies'!$E$40*$E130*SUM($O130:$P130)*$G130*'Emission Factors'!$E$6)))
)))
+
IF($N130=0,0,
IF('Flight Methodologies'!$K$4="A",(0.5*'Flight Methodologies'!$K$9*$E130*$N130*$G130*'Emission Factors'!$E$6),(('Flight Methodologies'!$K$18*'Flight Methodologies'!$K$17*$E130*N130*$G130*'Emission Factors'!$E$6)))
),"")</f>
        <v>25.195968000000004</v>
      </c>
      <c r="S130" s="104">
        <f>IFERROR(((J130*$D130*$E130*$G130*'Emission Factors'!$E$7))
+
IF(SUM($O130:$P130)=0,0,
IF('Flight Methodologies'!$D$4="A",(0.5*'Flight Methodologies'!$E$9*$E130*SUM($O130:$P130)*$G130*'Emission Factors'!$E$7),
IF('Flight Methodologies'!$D$4="B",(('Flight Methodologies'!$E$19*'Flight Methodologies'!$E$17*$E130*SUM($O130:$P130)*$G130*'Emission Factors'!$E$7)),
IF('Flight Methodologies'!$D$4="C",(0.5*'Flight Methodologies'!$E$30*$E130*SUM($O130:$P130)*$G130*'Emission Factors'!$E$7),(('Flight Methodologies'!$E$42*'Flight Methodologies'!$E$40*$E130*SUM($O130:$P130)*$G130*'Emission Factors'!$E$7)))
)))
+
IF($N130=0,0,
IF('Flight Methodologies'!$K$4="A",(0.5*'Flight Methodologies'!$K$9*$E130*$N130*$G130*'Emission Factors'!$E$7),(('Flight Methodologies'!$K$19*'Flight Methodologies'!$K$17*$E130*N130*$G130*'Emission Factors'!$E$7)))
),"")</f>
        <v>0</v>
      </c>
      <c r="T130" s="104">
        <f>IFERROR(((K130*$D130*$E130*$G130*'Emission Factors'!$E$8))
+
IF(SUM($O130:$P130)=0,0,
IF('Flight Methodologies'!$D$4="A",0,
IF('Flight Methodologies'!$D$4="B",(('Flight Methodologies'!$E$20*'Flight Methodologies'!$E$17*$E130*SUM($O130:$P130)*$G130*'Emission Factors'!$E$8)),
IF('Flight Methodologies'!$D$4="C",0,(('Flight Methodologies'!$E$43*'Flight Methodologies'!$E$40*$E130*SUM($O130:$P130)*$G130*'Emission Factors'!$E$8)))
)))
+
IF($N130=0,0,
IF('Flight Methodologies'!$K$4="A",0,(('Flight Methodologies'!$K$20*'Flight Methodologies'!$K$17*$E130*N130*$G130*'Emission Factors'!$E$8)))
),"")</f>
        <v>0</v>
      </c>
      <c r="U130" s="104">
        <f>IFERROR(((L130*$D130*$E130*$G130*'Emission Factors'!$E$9))
+
IF(SUM($O130:$P130)=0,0,
IF('Flight Methodologies'!$D$4="A",0,
IF('Flight Methodologies'!$D$4="B",(('Flight Methodologies'!$E$21*'Flight Methodologies'!$E$17*$E130*SUM($O130:$P130)*$G130*'Emission Factors'!$E$9)),
IF('Flight Methodologies'!$D$4="C",0,(('Flight Methodologies'!$E$44*'Flight Methodologies'!$E$40*$E130*SUM($O130:$P130)*$G130*'Emission Factors'!$E$9)))
)))
+
IF($N130=0,0,
IF('Flight Methodologies'!$K$4="A",0,(('Flight Methodologies'!$K$21*'Flight Methodologies'!$K$17*$E130*N130*$G130*'Emission Factors'!$E$9)))
),"")</f>
        <v>15.445139668187922</v>
      </c>
      <c r="V130" s="104">
        <f>IF(SUM(I130:P130)=0,"",
IF(SUM($O130:$P130)=0,0,
IF('Flight Methodologies'!$D$4="A",0,
IF('Flight Methodologies'!$D$4="B",(('Flight Methodologies'!$E$22*'Flight Methodologies'!$E$17*$E130*SUM($O130:$P130)*$G130*'Emission Factors'!$E$10)),
IF('Flight Methodologies'!$D$4="C",0,(('Flight Methodologies'!$E$45*'Flight Methodologies'!$E$40*$E130*SUM($O130:$P130)*$G130*'Emission Factors'!$E$10)))
)))
+
IF($N130=0,0,
IF('Flight Methodologies'!$K$4="A",0,(('Flight Methodologies'!$K$22*'Flight Methodologies'!$K$17*$E130*N130*$G130*'Emission Factors'!$E$10)))
))</f>
        <v>22.470576801864159</v>
      </c>
      <c r="W130" s="104">
        <f>IFERROR(((M130*$D130*$E130*$G130*'Emission Factors'!$E$11))
+
IF(SUM($O130:$P130)=0,0,
IF('Flight Methodologies'!$D$4="A",0,
IF('Flight Methodologies'!$D$4="B",0,
IF('Flight Methodologies'!$D$4="C",0,0)
)))
+
IF($N130=0,0,
IF('Flight Methodologies'!$K$4="A",0,0)
),"")</f>
        <v>0</v>
      </c>
      <c r="X130" s="104">
        <f>IFERROR(IF('Flight Methodologies'!$K$4="A",((($D130-'Flight Methodologies'!$K$9)*$E130*$G130*$N130*'Emission Factors'!$E$12)),((($D130-'Flight Methodologies'!$K$17)*$E130*$G130*$N130*'Emission Factors'!$E$12))
)
+
IF(SUM($O130:$P130)=0,0,
IF('Flight Methodologies'!$D$4="A",0,
IF('Flight Methodologies'!$D$4="B",0,
IF('Flight Methodologies'!$D$4="C",('Flight Methodologies'!$E$29*$E130*SUM($O130:$P130)*$G130*'Emission Factors'!$E$12),('Flight Methodologies'!$E$39*$E130*SUM($O130:$P130)*$G130*'Emission Factors'!$E$12))
))),"")</f>
        <v>9883.2928656000004</v>
      </c>
      <c r="Y130" s="104">
        <f>IFERROR(IF('Flight Methodologies'!$D$4="A",((($D130-'Flight Methodologies'!$E$9)*$E130*$G130*$O130*'Emission Factors'!$E$13)),
IF('Flight Methodologies'!$D$4="B",((($D130-'Flight Methodologies'!$E$17)*$E130*$G130*$O130*'Emission Factors'!$E$13)),
IF('Flight Methodologies'!$D$4="C",((($D130-SUM('Flight Methodologies'!$E$29:$E$30))*$E130*$G130*$O130*'Emission Factors'!$E$13)),((($D130-SUM('Flight Methodologies'!$E$39:$E$40))*$E130*$G130*$O130*'Emission Factors'!$E$13)))))
+
IF(SUM($O130:$P130)=0,0,
IF('Flight Methodologies'!$D$4="A",0,
IF('Flight Methodologies'!$D$4="B",0,
IF('Flight Methodologies'!$D$4="C",0,0)
)))
+
IF($N130=0,0,
IF('Flight Methodologies'!$K$4="A",0,0)
),"")</f>
        <v>0</v>
      </c>
      <c r="Z130" s="104">
        <f>IFERROR(IF('Flight Methodologies'!$D$4="A",((($D130-'Flight Methodologies'!$E$9)*$E130*$G130*$P130*'Emission Factors'!$E$14)),
IF('Flight Methodologies'!$D$4="B",((($D130-'Flight Methodologies'!$E$17)*$E130*$G130*$P130*'Emission Factors'!$E$14)),
IF('Flight Methodologies'!$D$4="C",((($D130-SUM('Flight Methodologies'!$E$29:$E$30))*$E130*$G130*$P130*'Emission Factors'!$E$14)),((($D130-SUM('Flight Methodologies'!$E$39:$E$40))*$E130*$G130*$P130*'Emission Factors'!$E$14)))))
+
IF(SUM($O130:$P130)=0,0,
IF('Flight Methodologies'!$D$4="A",0,
IF('Flight Methodologies'!$D$4="B",0,
IF('Flight Methodologies'!$D$4="C",0,0)
)))
+
IF($N130=0,0,
IF('Flight Methodologies'!$K$4="A",0,0)
),"")</f>
        <v>26142.402417600002</v>
      </c>
      <c r="AA130" s="169">
        <f t="shared" si="2"/>
        <v>36088.806967670054</v>
      </c>
      <c r="AC130" s="109">
        <f t="shared" si="3"/>
        <v>36.088806967670052</v>
      </c>
    </row>
    <row r="131" spans="2:29" x14ac:dyDescent="0.35">
      <c r="B131" s="63" t="s">
        <v>118</v>
      </c>
      <c r="C131" s="63" t="str">
        <f>IFERROR(VLOOKUP(B131,'Country and Student Data'!$B$5:$E$300,2,FALSE),"")</f>
        <v>Europe</v>
      </c>
      <c r="D131" s="104">
        <f>IFERROR(
VLOOKUP($B131,'Country and Student Data'!$B$5:$D$300,3,FALSE)
+
IF(OR(C131="Home",C131="UK"),0,
IF('Flight Methodologies'!$D$4="A",'Flight Methodologies'!$E$9,
IF('Flight Methodologies'!$D$4="B",'Flight Methodologies'!$E$17,
IF('Flight Methodologies'!$D$4="C",'Flight Methodologies'!$E$29+'Flight Methodologies'!$E$30,'Flight Methodologies'!$E$39+'Flight Methodologies'!$E$40)))), "")</f>
        <v>1461.5700000000002</v>
      </c>
      <c r="E131" s="101">
        <f>IFERROR(VLOOKUP(B131,'Country and Student Data'!B:E,4,FALSE),"")</f>
        <v>0</v>
      </c>
      <c r="G131" s="85">
        <v>2</v>
      </c>
      <c r="H131" s="66"/>
      <c r="I131" s="86"/>
      <c r="J131" s="86"/>
      <c r="K131" s="86"/>
      <c r="L131" s="86"/>
      <c r="M131" s="86"/>
      <c r="N131" s="86"/>
      <c r="O131" s="86">
        <v>1</v>
      </c>
      <c r="P131" s="86"/>
      <c r="R131" s="104">
        <f>IFERROR(
((I131*$D131*$E131*$G131*'Emission Factors'!$E$6))
+
IF(SUM($O131:$P131)=0,0,
IF('Flight Methodologies'!$D$4="A",(0.5*'Flight Methodologies'!$E$9*$E131*SUM($O131:$P131)*$G131*'Emission Factors'!$E$6),
IF('Flight Methodologies'!$D$4="B",(('Flight Methodologies'!$E$18*'Flight Methodologies'!$E$17*$E131*SUM($O131:$P131)*$G131*'Emission Factors'!$E$6)),
IF('Flight Methodologies'!$D$4="C",(0.5*'Flight Methodologies'!$E$30*$E131*SUM($O131:$P131)*$G131*'Emission Factors'!$E$6),(('Flight Methodologies'!$E$41*'Flight Methodologies'!$E$40*$E131*SUM($O131:$P131)*$G131*'Emission Factors'!$E$6)))
)))
+
IF($N131=0,0,
IF('Flight Methodologies'!$K$4="A",(0.5*'Flight Methodologies'!$K$9*$E131*$N131*$G131*'Emission Factors'!$E$6),(('Flight Methodologies'!$K$18*'Flight Methodologies'!$K$17*$E131*N131*$G131*'Emission Factors'!$E$6)))
),"")</f>
        <v>0</v>
      </c>
      <c r="S131" s="104">
        <f>IFERROR(((J131*$D131*$E131*$G131*'Emission Factors'!$E$7))
+
IF(SUM($O131:$P131)=0,0,
IF('Flight Methodologies'!$D$4="A",(0.5*'Flight Methodologies'!$E$9*$E131*SUM($O131:$P131)*$G131*'Emission Factors'!$E$7),
IF('Flight Methodologies'!$D$4="B",(('Flight Methodologies'!$E$19*'Flight Methodologies'!$E$17*$E131*SUM($O131:$P131)*$G131*'Emission Factors'!$E$7)),
IF('Flight Methodologies'!$D$4="C",(0.5*'Flight Methodologies'!$E$30*$E131*SUM($O131:$P131)*$G131*'Emission Factors'!$E$7),(('Flight Methodologies'!$E$42*'Flight Methodologies'!$E$40*$E131*SUM($O131:$P131)*$G131*'Emission Factors'!$E$7)))
)))
+
IF($N131=0,0,
IF('Flight Methodologies'!$K$4="A",(0.5*'Flight Methodologies'!$K$9*$E131*$N131*$G131*'Emission Factors'!$E$7),(('Flight Methodologies'!$K$19*'Flight Methodologies'!$K$17*$E131*N131*$G131*'Emission Factors'!$E$7)))
),"")</f>
        <v>0</v>
      </c>
      <c r="T131" s="104">
        <f>IFERROR(((K131*$D131*$E131*$G131*'Emission Factors'!$E$8))
+
IF(SUM($O131:$P131)=0,0,
IF('Flight Methodologies'!$D$4="A",0,
IF('Flight Methodologies'!$D$4="B",(('Flight Methodologies'!$E$20*'Flight Methodologies'!$E$17*$E131*SUM($O131:$P131)*$G131*'Emission Factors'!$E$8)),
IF('Flight Methodologies'!$D$4="C",0,(('Flight Methodologies'!$E$43*'Flight Methodologies'!$E$40*$E131*SUM($O131:$P131)*$G131*'Emission Factors'!$E$8)))
)))
+
IF($N131=0,0,
IF('Flight Methodologies'!$K$4="A",0,(('Flight Methodologies'!$K$20*'Flight Methodologies'!$K$17*$E131*N131*$G131*'Emission Factors'!$E$8)))
),"")</f>
        <v>0</v>
      </c>
      <c r="U131" s="104">
        <f>IFERROR(((L131*$D131*$E131*$G131*'Emission Factors'!$E$9))
+
IF(SUM($O131:$P131)=0,0,
IF('Flight Methodologies'!$D$4="A",0,
IF('Flight Methodologies'!$D$4="B",(('Flight Methodologies'!$E$21*'Flight Methodologies'!$E$17*$E131*SUM($O131:$P131)*$G131*'Emission Factors'!$E$9)),
IF('Flight Methodologies'!$D$4="C",0,(('Flight Methodologies'!$E$44*'Flight Methodologies'!$E$40*$E131*SUM($O131:$P131)*$G131*'Emission Factors'!$E$9)))
)))
+
IF($N131=0,0,
IF('Flight Methodologies'!$K$4="A",0,(('Flight Methodologies'!$K$21*'Flight Methodologies'!$K$17*$E131*N131*$G131*'Emission Factors'!$E$9)))
),"")</f>
        <v>0</v>
      </c>
      <c r="V131" s="104">
        <f>IF(SUM(I131:P131)=0,"",
IF(SUM($O131:$P131)=0,0,
IF('Flight Methodologies'!$D$4="A",0,
IF('Flight Methodologies'!$D$4="B",(('Flight Methodologies'!$E$22*'Flight Methodologies'!$E$17*$E131*SUM($O131:$P131)*$G131*'Emission Factors'!$E$10)),
IF('Flight Methodologies'!$D$4="C",0,(('Flight Methodologies'!$E$45*'Flight Methodologies'!$E$40*$E131*SUM($O131:$P131)*$G131*'Emission Factors'!$E$10)))
)))
+
IF($N131=0,0,
IF('Flight Methodologies'!$K$4="A",0,(('Flight Methodologies'!$K$22*'Flight Methodologies'!$K$17*$E131*N131*$G131*'Emission Factors'!$E$10)))
))</f>
        <v>0</v>
      </c>
      <c r="W131" s="104">
        <f>IFERROR(((M131*$D131*$E131*$G131*'Emission Factors'!$E$11))
+
IF(SUM($O131:$P131)=0,0,
IF('Flight Methodologies'!$D$4="A",0,
IF('Flight Methodologies'!$D$4="B",0,
IF('Flight Methodologies'!$D$4="C",0,0)
)))
+
IF($N131=0,0,
IF('Flight Methodologies'!$K$4="A",0,0)
),"")</f>
        <v>0</v>
      </c>
      <c r="X131" s="104">
        <f>IFERROR(IF('Flight Methodologies'!$K$4="A",((($D131-'Flight Methodologies'!$K$9)*$E131*$G131*$N131*'Emission Factors'!$E$12)),((($D131-'Flight Methodologies'!$K$17)*$E131*$G131*$N131*'Emission Factors'!$E$12))
)
+
IF(SUM($O131:$P131)=0,0,
IF('Flight Methodologies'!$D$4="A",0,
IF('Flight Methodologies'!$D$4="B",0,
IF('Flight Methodologies'!$D$4="C",('Flight Methodologies'!$E$29*$E131*SUM($O131:$P131)*$G131*'Emission Factors'!$E$12),('Flight Methodologies'!$E$39*$E131*SUM($O131:$P131)*$G131*'Emission Factors'!$E$12))
))),"")</f>
        <v>0</v>
      </c>
      <c r="Y131" s="104">
        <f>IFERROR(IF('Flight Methodologies'!$D$4="A",((($D131-'Flight Methodologies'!$E$9)*$E131*$G131*$O131*'Emission Factors'!$E$13)),
IF('Flight Methodologies'!$D$4="B",((($D131-'Flight Methodologies'!$E$17)*$E131*$G131*$O131*'Emission Factors'!$E$13)),
IF('Flight Methodologies'!$D$4="C",((($D131-SUM('Flight Methodologies'!$E$29:$E$30))*$E131*$G131*$O131*'Emission Factors'!$E$13)),((($D131-SUM('Flight Methodologies'!$E$39:$E$40))*$E131*$G131*$O131*'Emission Factors'!$E$13)))))
+
IF(SUM($O131:$P131)=0,0,
IF('Flight Methodologies'!$D$4="A",0,
IF('Flight Methodologies'!$D$4="B",0,
IF('Flight Methodologies'!$D$4="C",0,0)
)))
+
IF($N131=0,0,
IF('Flight Methodologies'!$K$4="A",0,0)
),"")</f>
        <v>0</v>
      </c>
      <c r="Z131" s="104">
        <f>IFERROR(IF('Flight Methodologies'!$D$4="A",((($D131-'Flight Methodologies'!$E$9)*$E131*$G131*$P131*'Emission Factors'!$E$14)),
IF('Flight Methodologies'!$D$4="B",((($D131-'Flight Methodologies'!$E$17)*$E131*$G131*$P131*'Emission Factors'!$E$14)),
IF('Flight Methodologies'!$D$4="C",((($D131-SUM('Flight Methodologies'!$E$29:$E$30))*$E131*$G131*$P131*'Emission Factors'!$E$14)),((($D131-SUM('Flight Methodologies'!$E$39:$E$40))*$E131*$G131*$P131*'Emission Factors'!$E$14)))))
+
IF(SUM($O131:$P131)=0,0,
IF('Flight Methodologies'!$D$4="A",0,
IF('Flight Methodologies'!$D$4="B",0,
IF('Flight Methodologies'!$D$4="C",0,0)
)))
+
IF($N131=0,0,
IF('Flight Methodologies'!$K$4="A",0,0)
),"")</f>
        <v>0</v>
      </c>
      <c r="AA131" s="169">
        <f t="shared" si="2"/>
        <v>0</v>
      </c>
      <c r="AC131" s="109">
        <f t="shared" si="3"/>
        <v>0</v>
      </c>
    </row>
    <row r="132" spans="2:29" x14ac:dyDescent="0.35">
      <c r="B132" s="63" t="s">
        <v>119</v>
      </c>
      <c r="C132" s="63" t="str">
        <f>IFERROR(VLOOKUP(B132,'Country and Student Data'!$B$5:$E$300,2,FALSE),"")</f>
        <v>Europe</v>
      </c>
      <c r="D132" s="104">
        <f>IFERROR(
VLOOKUP($B132,'Country and Student Data'!$B$5:$D$300,3,FALSE)
+
IF(OR(C132="Home",C132="UK"),0,
IF('Flight Methodologies'!$D$4="A",'Flight Methodologies'!$E$9,
IF('Flight Methodologies'!$D$4="B",'Flight Methodologies'!$E$17,
IF('Flight Methodologies'!$D$4="C",'Flight Methodologies'!$E$29+'Flight Methodologies'!$E$30,'Flight Methodologies'!$E$39+'Flight Methodologies'!$E$40)))), "")</f>
        <v>2378.5500000000002</v>
      </c>
      <c r="E132" s="101">
        <f>IFERROR(VLOOKUP(B132,'Country and Student Data'!B:E,4,FALSE),"")</f>
        <v>11</v>
      </c>
      <c r="G132" s="85">
        <v>2</v>
      </c>
      <c r="H132" s="66"/>
      <c r="I132" s="86"/>
      <c r="J132" s="86"/>
      <c r="K132" s="86"/>
      <c r="L132" s="86"/>
      <c r="M132" s="86"/>
      <c r="N132" s="86"/>
      <c r="O132" s="86">
        <v>1</v>
      </c>
      <c r="P132" s="86"/>
      <c r="R132" s="104">
        <f>IFERROR(
((I132*$D132*$E132*$G132*'Emission Factors'!$E$6))
+
IF(SUM($O132:$P132)=0,0,
IF('Flight Methodologies'!$D$4="A",(0.5*'Flight Methodologies'!$E$9*$E132*SUM($O132:$P132)*$G132*'Emission Factors'!$E$6),
IF('Flight Methodologies'!$D$4="B",(('Flight Methodologies'!$E$18*'Flight Methodologies'!$E$17*$E132*SUM($O132:$P132)*$G132*'Emission Factors'!$E$6)),
IF('Flight Methodologies'!$D$4="C",(0.5*'Flight Methodologies'!$E$30*$E132*SUM($O132:$P132)*$G132*'Emission Factors'!$E$6),(('Flight Methodologies'!$E$41*'Flight Methodologies'!$E$40*$E132*SUM($O132:$P132)*$G132*'Emission Factors'!$E$6)))
)))
+
IF($N132=0,0,
IF('Flight Methodologies'!$K$4="A",(0.5*'Flight Methodologies'!$K$9*$E132*$N132*$G132*'Emission Factors'!$E$6),(('Flight Methodologies'!$K$18*'Flight Methodologies'!$K$17*$E132*N132*$G132*'Emission Factors'!$E$6)))
),"")</f>
        <v>9.898416000000001</v>
      </c>
      <c r="S132" s="104">
        <f>IFERROR(((J132*$D132*$E132*$G132*'Emission Factors'!$E$7))
+
IF(SUM($O132:$P132)=0,0,
IF('Flight Methodologies'!$D$4="A",(0.5*'Flight Methodologies'!$E$9*$E132*SUM($O132:$P132)*$G132*'Emission Factors'!$E$7),
IF('Flight Methodologies'!$D$4="B",(('Flight Methodologies'!$E$19*'Flight Methodologies'!$E$17*$E132*SUM($O132:$P132)*$G132*'Emission Factors'!$E$7)),
IF('Flight Methodologies'!$D$4="C",(0.5*'Flight Methodologies'!$E$30*$E132*SUM($O132:$P132)*$G132*'Emission Factors'!$E$7),(('Flight Methodologies'!$E$42*'Flight Methodologies'!$E$40*$E132*SUM($O132:$P132)*$G132*'Emission Factors'!$E$7)))
)))
+
IF($N132=0,0,
IF('Flight Methodologies'!$K$4="A",(0.5*'Flight Methodologies'!$K$9*$E132*$N132*$G132*'Emission Factors'!$E$7),(('Flight Methodologies'!$K$19*'Flight Methodologies'!$K$17*$E132*N132*$G132*'Emission Factors'!$E$7)))
),"")</f>
        <v>0</v>
      </c>
      <c r="T132" s="104">
        <f>IFERROR(((K132*$D132*$E132*$G132*'Emission Factors'!$E$8))
+
IF(SUM($O132:$P132)=0,0,
IF('Flight Methodologies'!$D$4="A",0,
IF('Flight Methodologies'!$D$4="B",(('Flight Methodologies'!$E$20*'Flight Methodologies'!$E$17*$E132*SUM($O132:$P132)*$G132*'Emission Factors'!$E$8)),
IF('Flight Methodologies'!$D$4="C",0,(('Flight Methodologies'!$E$43*'Flight Methodologies'!$E$40*$E132*SUM($O132:$P132)*$G132*'Emission Factors'!$E$8)))
)))
+
IF($N132=0,0,
IF('Flight Methodologies'!$K$4="A",0,(('Flight Methodologies'!$K$20*'Flight Methodologies'!$K$17*$E132*N132*$G132*'Emission Factors'!$E$8)))
),"")</f>
        <v>0</v>
      </c>
      <c r="U132" s="104">
        <f>IFERROR(((L132*$D132*$E132*$G132*'Emission Factors'!$E$9))
+
IF(SUM($O132:$P132)=0,0,
IF('Flight Methodologies'!$D$4="A",0,
IF('Flight Methodologies'!$D$4="B",(('Flight Methodologies'!$E$21*'Flight Methodologies'!$E$17*$E132*SUM($O132:$P132)*$G132*'Emission Factors'!$E$9)),
IF('Flight Methodologies'!$D$4="C",0,(('Flight Methodologies'!$E$44*'Flight Methodologies'!$E$40*$E132*SUM($O132:$P132)*$G132*'Emission Factors'!$E$9)))
)))
+
IF($N132=0,0,
IF('Flight Methodologies'!$K$4="A",0,(('Flight Methodologies'!$K$21*'Flight Methodologies'!$K$17*$E132*N132*$G132*'Emission Factors'!$E$9)))
),"")</f>
        <v>6.067733441073826</v>
      </c>
      <c r="V132" s="104">
        <f>IF(SUM(I132:P132)=0,"",
IF(SUM($O132:$P132)=0,0,
IF('Flight Methodologies'!$D$4="A",0,
IF('Flight Methodologies'!$D$4="B",(('Flight Methodologies'!$E$22*'Flight Methodologies'!$E$17*$E132*SUM($O132:$P132)*$G132*'Emission Factors'!$E$10)),
IF('Flight Methodologies'!$D$4="C",0,(('Flight Methodologies'!$E$45*'Flight Methodologies'!$E$40*$E132*SUM($O132:$P132)*$G132*'Emission Factors'!$E$10)))
)))
+
IF($N132=0,0,
IF('Flight Methodologies'!$K$4="A",0,(('Flight Methodologies'!$K$22*'Flight Methodologies'!$K$17*$E132*N132*$G132*'Emission Factors'!$E$10)))
))</f>
        <v>8.8277266007323476</v>
      </c>
      <c r="W132" s="104">
        <f>IFERROR(((M132*$D132*$E132*$G132*'Emission Factors'!$E$11))
+
IF(SUM($O132:$P132)=0,0,
IF('Flight Methodologies'!$D$4="A",0,
IF('Flight Methodologies'!$D$4="B",0,
IF('Flight Methodologies'!$D$4="C",0,0)
)))
+
IF($N132=0,0,
IF('Flight Methodologies'!$K$4="A",0,0)
),"")</f>
        <v>0</v>
      </c>
      <c r="X132" s="104">
        <f>IFERROR(IF('Flight Methodologies'!$K$4="A",((($D132-'Flight Methodologies'!$K$9)*$E132*$G132*$N132*'Emission Factors'!$E$12)),((($D132-'Flight Methodologies'!$K$17)*$E132*$G132*$N132*'Emission Factors'!$E$12))
)
+
IF(SUM($O132:$P132)=0,0,
IF('Flight Methodologies'!$D$4="A",0,
IF('Flight Methodologies'!$D$4="B",0,
IF('Flight Methodologies'!$D$4="C",('Flight Methodologies'!$E$29*$E132*SUM($O132:$P132)*$G132*'Emission Factors'!$E$12),('Flight Methodologies'!$E$39*$E132*SUM($O132:$P132)*$G132*'Emission Factors'!$E$12))
))),"")</f>
        <v>3882.7221971999998</v>
      </c>
      <c r="Y132" s="104">
        <f>IFERROR(IF('Flight Methodologies'!$D$4="A",((($D132-'Flight Methodologies'!$E$9)*$E132*$G132*$O132*'Emission Factors'!$E$13)),
IF('Flight Methodologies'!$D$4="B",((($D132-'Flight Methodologies'!$E$17)*$E132*$G132*$O132*'Emission Factors'!$E$13)),
IF('Flight Methodologies'!$D$4="C",((($D132-SUM('Flight Methodologies'!$E$29:$E$30))*$E132*$G132*$O132*'Emission Factors'!$E$13)),((($D132-SUM('Flight Methodologies'!$E$39:$E$40))*$E132*$G132*$O132*'Emission Factors'!$E$13)))))
+
IF(SUM($O132:$P132)=0,0,
IF('Flight Methodologies'!$D$4="A",0,
IF('Flight Methodologies'!$D$4="B",0,
IF('Flight Methodologies'!$D$4="C",0,0)
)))
+
IF($N132=0,0,
IF('Flight Methodologies'!$K$4="A",0,0)
),"")</f>
        <v>6931.7897572000002</v>
      </c>
      <c r="Z132" s="104">
        <f>IFERROR(IF('Flight Methodologies'!$D$4="A",((($D132-'Flight Methodologies'!$E$9)*$E132*$G132*$P132*'Emission Factors'!$E$14)),
IF('Flight Methodologies'!$D$4="B",((($D132-'Flight Methodologies'!$E$17)*$E132*$G132*$P132*'Emission Factors'!$E$14)),
IF('Flight Methodologies'!$D$4="C",((($D132-SUM('Flight Methodologies'!$E$29:$E$30))*$E132*$G132*$P132*'Emission Factors'!$E$14)),((($D132-SUM('Flight Methodologies'!$E$39:$E$40))*$E132*$G132*$P132*'Emission Factors'!$E$14)))))
+
IF(SUM($O132:$P132)=0,0,
IF('Flight Methodologies'!$D$4="A",0,
IF('Flight Methodologies'!$D$4="B",0,
IF('Flight Methodologies'!$D$4="C",0,0)
)))
+
IF($N132=0,0,
IF('Flight Methodologies'!$K$4="A",0,0)
),"")</f>
        <v>0</v>
      </c>
      <c r="AA132" s="169">
        <f t="shared" si="2"/>
        <v>10839.305830441806</v>
      </c>
      <c r="AC132" s="109">
        <f t="shared" si="3"/>
        <v>10.839305830441806</v>
      </c>
    </row>
    <row r="133" spans="2:29" x14ac:dyDescent="0.35">
      <c r="B133" s="63" t="s">
        <v>120</v>
      </c>
      <c r="C133" s="63" t="str">
        <f>IFERROR(VLOOKUP(B133,'Country and Student Data'!$B$5:$E$300,2,FALSE),"")</f>
        <v>Europe</v>
      </c>
      <c r="D133" s="104">
        <f>IFERROR(
VLOOKUP($B133,'Country and Student Data'!$B$5:$D$300,3,FALSE)
+
IF(OR(C133="Home",C133="UK"),0,
IF('Flight Methodologies'!$D$4="A",'Flight Methodologies'!$E$9,
IF('Flight Methodologies'!$D$4="B",'Flight Methodologies'!$E$17,
IF('Flight Methodologies'!$D$4="C",'Flight Methodologies'!$E$29+'Flight Methodologies'!$E$30,'Flight Methodologies'!$E$39+'Flight Methodologies'!$E$40)))), "")</f>
        <v>1104.5700000000002</v>
      </c>
      <c r="E133" s="101">
        <f>IFERROR(VLOOKUP(B133,'Country and Student Data'!B:E,4,FALSE),"")</f>
        <v>19</v>
      </c>
      <c r="G133" s="85">
        <v>2</v>
      </c>
      <c r="H133" s="66"/>
      <c r="I133" s="86"/>
      <c r="J133" s="86"/>
      <c r="K133" s="86"/>
      <c r="L133" s="86"/>
      <c r="M133" s="86"/>
      <c r="N133" s="86"/>
      <c r="O133" s="86">
        <v>1</v>
      </c>
      <c r="P133" s="86"/>
      <c r="R133" s="104">
        <f>IFERROR(
((I133*$D133*$E133*$G133*'Emission Factors'!$E$6))
+
IF(SUM($O133:$P133)=0,0,
IF('Flight Methodologies'!$D$4="A",(0.5*'Flight Methodologies'!$E$9*$E133*SUM($O133:$P133)*$G133*'Emission Factors'!$E$6),
IF('Flight Methodologies'!$D$4="B",(('Flight Methodologies'!$E$18*'Flight Methodologies'!$E$17*$E133*SUM($O133:$P133)*$G133*'Emission Factors'!$E$6)),
IF('Flight Methodologies'!$D$4="C",(0.5*'Flight Methodologies'!$E$30*$E133*SUM($O133:$P133)*$G133*'Emission Factors'!$E$6),(('Flight Methodologies'!$E$41*'Flight Methodologies'!$E$40*$E133*SUM($O133:$P133)*$G133*'Emission Factors'!$E$6)))
)))
+
IF($N133=0,0,
IF('Flight Methodologies'!$K$4="A",(0.5*'Flight Methodologies'!$K$9*$E133*$N133*$G133*'Emission Factors'!$E$6),(('Flight Methodologies'!$K$18*'Flight Methodologies'!$K$17*$E133*N133*$G133*'Emission Factors'!$E$6)))
),"")</f>
        <v>17.097264000000003</v>
      </c>
      <c r="S133" s="104">
        <f>IFERROR(((J133*$D133*$E133*$G133*'Emission Factors'!$E$7))
+
IF(SUM($O133:$P133)=0,0,
IF('Flight Methodologies'!$D$4="A",(0.5*'Flight Methodologies'!$E$9*$E133*SUM($O133:$P133)*$G133*'Emission Factors'!$E$7),
IF('Flight Methodologies'!$D$4="B",(('Flight Methodologies'!$E$19*'Flight Methodologies'!$E$17*$E133*SUM($O133:$P133)*$G133*'Emission Factors'!$E$7)),
IF('Flight Methodologies'!$D$4="C",(0.5*'Flight Methodologies'!$E$30*$E133*SUM($O133:$P133)*$G133*'Emission Factors'!$E$7),(('Flight Methodologies'!$E$42*'Flight Methodologies'!$E$40*$E133*SUM($O133:$P133)*$G133*'Emission Factors'!$E$7)))
)))
+
IF($N133=0,0,
IF('Flight Methodologies'!$K$4="A",(0.5*'Flight Methodologies'!$K$9*$E133*$N133*$G133*'Emission Factors'!$E$7),(('Flight Methodologies'!$K$19*'Flight Methodologies'!$K$17*$E133*N133*$G133*'Emission Factors'!$E$7)))
),"")</f>
        <v>0</v>
      </c>
      <c r="T133" s="104">
        <f>IFERROR(((K133*$D133*$E133*$G133*'Emission Factors'!$E$8))
+
IF(SUM($O133:$P133)=0,0,
IF('Flight Methodologies'!$D$4="A",0,
IF('Flight Methodologies'!$D$4="B",(('Flight Methodologies'!$E$20*'Flight Methodologies'!$E$17*$E133*SUM($O133:$P133)*$G133*'Emission Factors'!$E$8)),
IF('Flight Methodologies'!$D$4="C",0,(('Flight Methodologies'!$E$43*'Flight Methodologies'!$E$40*$E133*SUM($O133:$P133)*$G133*'Emission Factors'!$E$8)))
)))
+
IF($N133=0,0,
IF('Flight Methodologies'!$K$4="A",0,(('Flight Methodologies'!$K$20*'Flight Methodologies'!$K$17*$E133*N133*$G133*'Emission Factors'!$E$8)))
),"")</f>
        <v>0</v>
      </c>
      <c r="U133" s="104">
        <f>IFERROR(((L133*$D133*$E133*$G133*'Emission Factors'!$E$9))
+
IF(SUM($O133:$P133)=0,0,
IF('Flight Methodologies'!$D$4="A",0,
IF('Flight Methodologies'!$D$4="B",(('Flight Methodologies'!$E$21*'Flight Methodologies'!$E$17*$E133*SUM($O133:$P133)*$G133*'Emission Factors'!$E$9)),
IF('Flight Methodologies'!$D$4="C",0,(('Flight Methodologies'!$E$44*'Flight Methodologies'!$E$40*$E133*SUM($O133:$P133)*$G133*'Emission Factors'!$E$9)))
)))
+
IF($N133=0,0,
IF('Flight Methodologies'!$K$4="A",0,(('Flight Methodologies'!$K$21*'Flight Methodologies'!$K$17*$E133*N133*$G133*'Emission Factors'!$E$9)))
),"")</f>
        <v>10.480630489127519</v>
      </c>
      <c r="V133" s="104">
        <f>IF(SUM(I133:P133)=0,"",
IF(SUM($O133:$P133)=0,0,
IF('Flight Methodologies'!$D$4="A",0,
IF('Flight Methodologies'!$D$4="B",(('Flight Methodologies'!$E$22*'Flight Methodologies'!$E$17*$E133*SUM($O133:$P133)*$G133*'Emission Factors'!$E$10)),
IF('Flight Methodologies'!$D$4="C",0,(('Flight Methodologies'!$E$45*'Flight Methodologies'!$E$40*$E133*SUM($O133:$P133)*$G133*'Emission Factors'!$E$10)))
)))
+
IF($N133=0,0,
IF('Flight Methodologies'!$K$4="A",0,(('Flight Methodologies'!$K$22*'Flight Methodologies'!$K$17*$E133*N133*$G133*'Emission Factors'!$E$10)))
))</f>
        <v>15.247891401264965</v>
      </c>
      <c r="W133" s="104">
        <f>IFERROR(((M133*$D133*$E133*$G133*'Emission Factors'!$E$11))
+
IF(SUM($O133:$P133)=0,0,
IF('Flight Methodologies'!$D$4="A",0,
IF('Flight Methodologies'!$D$4="B",0,
IF('Flight Methodologies'!$D$4="C",0,0)
)))
+
IF($N133=0,0,
IF('Flight Methodologies'!$K$4="A",0,0)
),"")</f>
        <v>0</v>
      </c>
      <c r="X133" s="104">
        <f>IFERROR(IF('Flight Methodologies'!$K$4="A",((($D133-'Flight Methodologies'!$K$9)*$E133*$G133*$N133*'Emission Factors'!$E$12)),((($D133-'Flight Methodologies'!$K$17)*$E133*$G133*$N133*'Emission Factors'!$E$12))
)
+
IF(SUM($O133:$P133)=0,0,
IF('Flight Methodologies'!$D$4="A",0,
IF('Flight Methodologies'!$D$4="B",0,
IF('Flight Methodologies'!$D$4="C",('Flight Methodologies'!$E$29*$E133*SUM($O133:$P133)*$G133*'Emission Factors'!$E$12),('Flight Methodologies'!$E$39*$E133*SUM($O133:$P133)*$G133*'Emission Factors'!$E$12))
))),"")</f>
        <v>6706.5201588</v>
      </c>
      <c r="Y133" s="104">
        <f>IFERROR(IF('Flight Methodologies'!$D$4="A",((($D133-'Flight Methodologies'!$E$9)*$E133*$G133*$O133*'Emission Factors'!$E$13)),
IF('Flight Methodologies'!$D$4="B",((($D133-'Flight Methodologies'!$E$17)*$E133*$G133*$O133*'Emission Factors'!$E$13)),
IF('Flight Methodologies'!$D$4="C",((($D133-SUM('Flight Methodologies'!$E$29:$E$30))*$E133*$G133*$O133*'Emission Factors'!$E$13)),((($D133-SUM('Flight Methodologies'!$E$39:$E$40))*$E133*$G133*$O133*'Emission Factors'!$E$13)))))
+
IF(SUM($O133:$P133)=0,0,
IF('Flight Methodologies'!$D$4="A",0,
IF('Flight Methodologies'!$D$4="B",0,
IF('Flight Methodologies'!$D$4="C",0,0)
)))
+
IF($N133=0,0,
IF('Flight Methodologies'!$K$4="A",0,0)
),"")</f>
        <v>3120.1279400000008</v>
      </c>
      <c r="Z133" s="104">
        <f>IFERROR(IF('Flight Methodologies'!$D$4="A",((($D133-'Flight Methodologies'!$E$9)*$E133*$G133*$P133*'Emission Factors'!$E$14)),
IF('Flight Methodologies'!$D$4="B",((($D133-'Flight Methodologies'!$E$17)*$E133*$G133*$P133*'Emission Factors'!$E$14)),
IF('Flight Methodologies'!$D$4="C",((($D133-SUM('Flight Methodologies'!$E$29:$E$30))*$E133*$G133*$P133*'Emission Factors'!$E$14)),((($D133-SUM('Flight Methodologies'!$E$39:$E$40))*$E133*$G133*$P133*'Emission Factors'!$E$14)))))
+
IF(SUM($O133:$P133)=0,0,
IF('Flight Methodologies'!$D$4="A",0,
IF('Flight Methodologies'!$D$4="B",0,
IF('Flight Methodologies'!$D$4="C",0,0)
)))
+
IF($N133=0,0,
IF('Flight Methodologies'!$K$4="A",0,0)
),"")</f>
        <v>0</v>
      </c>
      <c r="AA133" s="169">
        <f t="shared" si="2"/>
        <v>9869.4738846903929</v>
      </c>
      <c r="AC133" s="109">
        <f t="shared" si="3"/>
        <v>9.8694738846903931</v>
      </c>
    </row>
    <row r="134" spans="2:29" x14ac:dyDescent="0.35">
      <c r="B134" s="63" t="s">
        <v>122</v>
      </c>
      <c r="C134" s="63" t="str">
        <f>IFERROR(VLOOKUP(B134,'Country and Student Data'!$B$5:$E$300,2,FALSE),"")</f>
        <v>Asia</v>
      </c>
      <c r="D134" s="104">
        <f>IFERROR(
VLOOKUP($B134,'Country and Student Data'!$B$5:$D$300,3,FALSE)
+
IF(OR(C134="Home",C134="UK"),0,
IF('Flight Methodologies'!$D$4="A",'Flight Methodologies'!$E$9,
IF('Flight Methodologies'!$D$4="B",'Flight Methodologies'!$E$17,
IF('Flight Methodologies'!$D$4="C",'Flight Methodologies'!$E$29+'Flight Methodologies'!$E$30,'Flight Methodologies'!$E$39+'Flight Methodologies'!$E$40)))), "")</f>
        <v>10254.279999999999</v>
      </c>
      <c r="E134" s="101">
        <f>IFERROR(VLOOKUP(B134,'Country and Student Data'!B:E,4,FALSE),"")</f>
        <v>2</v>
      </c>
      <c r="G134" s="85">
        <v>2</v>
      </c>
      <c r="H134" s="66"/>
      <c r="I134" s="86"/>
      <c r="J134" s="86"/>
      <c r="K134" s="86"/>
      <c r="L134" s="86"/>
      <c r="M134" s="86"/>
      <c r="N134" s="86"/>
      <c r="O134" s="86"/>
      <c r="P134" s="86">
        <v>1</v>
      </c>
      <c r="R134" s="104">
        <f>IFERROR(
((I134*$D134*$E134*$G134*'Emission Factors'!$E$6))
+
IF(SUM($O134:$P134)=0,0,
IF('Flight Methodologies'!$D$4="A",(0.5*'Flight Methodologies'!$E$9*$E134*SUM($O134:$P134)*$G134*'Emission Factors'!$E$6),
IF('Flight Methodologies'!$D$4="B",(('Flight Methodologies'!$E$18*'Flight Methodologies'!$E$17*$E134*SUM($O134:$P134)*$G134*'Emission Factors'!$E$6)),
IF('Flight Methodologies'!$D$4="C",(0.5*'Flight Methodologies'!$E$30*$E134*SUM($O134:$P134)*$G134*'Emission Factors'!$E$6),(('Flight Methodologies'!$E$41*'Flight Methodologies'!$E$40*$E134*SUM($O134:$P134)*$G134*'Emission Factors'!$E$6)))
)))
+
IF($N134=0,0,
IF('Flight Methodologies'!$K$4="A",(0.5*'Flight Methodologies'!$K$9*$E134*$N134*$G134*'Emission Factors'!$E$6),(('Flight Methodologies'!$K$18*'Flight Methodologies'!$K$17*$E134*N134*$G134*'Emission Factors'!$E$6)))
),"")</f>
        <v>1.7997120000000002</v>
      </c>
      <c r="S134" s="104">
        <f>IFERROR(((J134*$D134*$E134*$G134*'Emission Factors'!$E$7))
+
IF(SUM($O134:$P134)=0,0,
IF('Flight Methodologies'!$D$4="A",(0.5*'Flight Methodologies'!$E$9*$E134*SUM($O134:$P134)*$G134*'Emission Factors'!$E$7),
IF('Flight Methodologies'!$D$4="B",(('Flight Methodologies'!$E$19*'Flight Methodologies'!$E$17*$E134*SUM($O134:$P134)*$G134*'Emission Factors'!$E$7)),
IF('Flight Methodologies'!$D$4="C",(0.5*'Flight Methodologies'!$E$30*$E134*SUM($O134:$P134)*$G134*'Emission Factors'!$E$7),(('Flight Methodologies'!$E$42*'Flight Methodologies'!$E$40*$E134*SUM($O134:$P134)*$G134*'Emission Factors'!$E$7)))
)))
+
IF($N134=0,0,
IF('Flight Methodologies'!$K$4="A",(0.5*'Flight Methodologies'!$K$9*$E134*$N134*$G134*'Emission Factors'!$E$7),(('Flight Methodologies'!$K$19*'Flight Methodologies'!$K$17*$E134*N134*$G134*'Emission Factors'!$E$7)))
),"")</f>
        <v>0</v>
      </c>
      <c r="T134" s="104">
        <f>IFERROR(((K134*$D134*$E134*$G134*'Emission Factors'!$E$8))
+
IF(SUM($O134:$P134)=0,0,
IF('Flight Methodologies'!$D$4="A",0,
IF('Flight Methodologies'!$D$4="B",(('Flight Methodologies'!$E$20*'Flight Methodologies'!$E$17*$E134*SUM($O134:$P134)*$G134*'Emission Factors'!$E$8)),
IF('Flight Methodologies'!$D$4="C",0,(('Flight Methodologies'!$E$43*'Flight Methodologies'!$E$40*$E134*SUM($O134:$P134)*$G134*'Emission Factors'!$E$8)))
)))
+
IF($N134=0,0,
IF('Flight Methodologies'!$K$4="A",0,(('Flight Methodologies'!$K$20*'Flight Methodologies'!$K$17*$E134*N134*$G134*'Emission Factors'!$E$8)))
),"")</f>
        <v>0</v>
      </c>
      <c r="U134" s="104">
        <f>IFERROR(((L134*$D134*$E134*$G134*'Emission Factors'!$E$9))
+
IF(SUM($O134:$P134)=0,0,
IF('Flight Methodologies'!$D$4="A",0,
IF('Flight Methodologies'!$D$4="B",(('Flight Methodologies'!$E$21*'Flight Methodologies'!$E$17*$E134*SUM($O134:$P134)*$G134*'Emission Factors'!$E$9)),
IF('Flight Methodologies'!$D$4="C",0,(('Flight Methodologies'!$E$44*'Flight Methodologies'!$E$40*$E134*SUM($O134:$P134)*$G134*'Emission Factors'!$E$9)))
)))
+
IF($N134=0,0,
IF('Flight Methodologies'!$K$4="A",0,(('Flight Methodologies'!$K$21*'Flight Methodologies'!$K$17*$E134*N134*$G134*'Emission Factors'!$E$9)))
),"")</f>
        <v>1.1032242620134229</v>
      </c>
      <c r="V134" s="104">
        <f>IF(SUM(I134:P134)=0,"",
IF(SUM($O134:$P134)=0,0,
IF('Flight Methodologies'!$D$4="A",0,
IF('Flight Methodologies'!$D$4="B",(('Flight Methodologies'!$E$22*'Flight Methodologies'!$E$17*$E134*SUM($O134:$P134)*$G134*'Emission Factors'!$E$10)),
IF('Flight Methodologies'!$D$4="C",0,(('Flight Methodologies'!$E$45*'Flight Methodologies'!$E$40*$E134*SUM($O134:$P134)*$G134*'Emission Factors'!$E$10)))
)))
+
IF($N134=0,0,
IF('Flight Methodologies'!$K$4="A",0,(('Flight Methodologies'!$K$22*'Flight Methodologies'!$K$17*$E134*N134*$G134*'Emission Factors'!$E$10)))
))</f>
        <v>1.6050412001331542</v>
      </c>
      <c r="W134" s="104">
        <f>IFERROR(((M134*$D134*$E134*$G134*'Emission Factors'!$E$11))
+
IF(SUM($O134:$P134)=0,0,
IF('Flight Methodologies'!$D$4="A",0,
IF('Flight Methodologies'!$D$4="B",0,
IF('Flight Methodologies'!$D$4="C",0,0)
)))
+
IF($N134=0,0,
IF('Flight Methodologies'!$K$4="A",0,0)
),"")</f>
        <v>0</v>
      </c>
      <c r="X134" s="104">
        <f>IFERROR(IF('Flight Methodologies'!$K$4="A",((($D134-'Flight Methodologies'!$K$9)*$E134*$G134*$N134*'Emission Factors'!$E$12)),((($D134-'Flight Methodologies'!$K$17)*$E134*$G134*$N134*'Emission Factors'!$E$12))
)
+
IF(SUM($O134:$P134)=0,0,
IF('Flight Methodologies'!$D$4="A",0,
IF('Flight Methodologies'!$D$4="B",0,
IF('Flight Methodologies'!$D$4="C",('Flight Methodologies'!$E$29*$E134*SUM($O134:$P134)*$G134*'Emission Factors'!$E$12),('Flight Methodologies'!$E$39*$E134*SUM($O134:$P134)*$G134*'Emission Factors'!$E$12))
))),"")</f>
        <v>705.94949039999995</v>
      </c>
      <c r="Y134" s="104">
        <f>IFERROR(IF('Flight Methodologies'!$D$4="A",((($D134-'Flight Methodologies'!$E$9)*$E134*$G134*$O134*'Emission Factors'!$E$13)),
IF('Flight Methodologies'!$D$4="B",((($D134-'Flight Methodologies'!$E$17)*$E134*$G134*$O134*'Emission Factors'!$E$13)),
IF('Flight Methodologies'!$D$4="C",((($D134-SUM('Flight Methodologies'!$E$29:$E$30))*$E134*$G134*$O134*'Emission Factors'!$E$13)),((($D134-SUM('Flight Methodologies'!$E$39:$E$40))*$E134*$G134*$O134*'Emission Factors'!$E$13)))))
+
IF(SUM($O134:$P134)=0,0,
IF('Flight Methodologies'!$D$4="A",0,
IF('Flight Methodologies'!$D$4="B",0,
IF('Flight Methodologies'!$D$4="C",0,0)
)))
+
IF($N134=0,0,
IF('Flight Methodologies'!$K$4="A",0,0)
),"")</f>
        <v>0</v>
      </c>
      <c r="Z134" s="104">
        <f>IFERROR(IF('Flight Methodologies'!$D$4="A",((($D134-'Flight Methodologies'!$E$9)*$E134*$G134*$P134*'Emission Factors'!$E$14)),
IF('Flight Methodologies'!$D$4="B",((($D134-'Flight Methodologies'!$E$17)*$E134*$G134*$P134*'Emission Factors'!$E$14)),
IF('Flight Methodologies'!$D$4="C",((($D134-SUM('Flight Methodologies'!$E$29:$E$30))*$E134*$G134*$P134*'Emission Factors'!$E$14)),((($D134-SUM('Flight Methodologies'!$E$39:$E$40))*$E134*$G134*$P134*'Emission Factors'!$E$14)))))
+
IF(SUM($O134:$P134)=0,0,
IF('Flight Methodologies'!$D$4="A",0,
IF('Flight Methodologies'!$D$4="B",0,
IF('Flight Methodologies'!$D$4="C",0,0)
)))
+
IF($N134=0,0,
IF('Flight Methodologies'!$K$4="A",0,0)
),"")</f>
        <v>7683.1914323999999</v>
      </c>
      <c r="AA134" s="169">
        <f t="shared" si="2"/>
        <v>8393.6489002621456</v>
      </c>
      <c r="AC134" s="109">
        <f t="shared" si="3"/>
        <v>8.3936489002621464</v>
      </c>
    </row>
    <row r="135" spans="2:29" x14ac:dyDescent="0.35">
      <c r="B135" s="63" t="s">
        <v>123</v>
      </c>
      <c r="C135" s="63" t="str">
        <f>IFERROR(VLOOKUP(B135,'Country and Student Data'!$B$5:$E$300,2,FALSE),"")</f>
        <v>Africa</v>
      </c>
      <c r="D135" s="104">
        <f>IFERROR(
VLOOKUP($B135,'Country and Student Data'!$B$5:$D$300,3,FALSE)
+
IF(OR(C135="Home",C135="UK"),0,
IF('Flight Methodologies'!$D$4="A",'Flight Methodologies'!$E$9,
IF('Flight Methodologies'!$D$4="B",'Flight Methodologies'!$E$17,
IF('Flight Methodologies'!$D$4="C",'Flight Methodologies'!$E$29+'Flight Methodologies'!$E$30,'Flight Methodologies'!$E$39+'Flight Methodologies'!$E$40)))), "")</f>
        <v>9748.82</v>
      </c>
      <c r="E135" s="101">
        <f>IFERROR(VLOOKUP(B135,'Country and Student Data'!B:E,4,FALSE),"")</f>
        <v>0</v>
      </c>
      <c r="G135" s="85">
        <v>2</v>
      </c>
      <c r="H135" s="66"/>
      <c r="I135" s="86"/>
      <c r="J135" s="86"/>
      <c r="K135" s="86"/>
      <c r="L135" s="86"/>
      <c r="M135" s="86"/>
      <c r="N135" s="86"/>
      <c r="O135" s="86"/>
      <c r="P135" s="86">
        <v>1</v>
      </c>
      <c r="R135" s="104">
        <f>IFERROR(
((I135*$D135*$E135*$G135*'Emission Factors'!$E$6))
+
IF(SUM($O135:$P135)=0,0,
IF('Flight Methodologies'!$D$4="A",(0.5*'Flight Methodologies'!$E$9*$E135*SUM($O135:$P135)*$G135*'Emission Factors'!$E$6),
IF('Flight Methodologies'!$D$4="B",(('Flight Methodologies'!$E$18*'Flight Methodologies'!$E$17*$E135*SUM($O135:$P135)*$G135*'Emission Factors'!$E$6)),
IF('Flight Methodologies'!$D$4="C",(0.5*'Flight Methodologies'!$E$30*$E135*SUM($O135:$P135)*$G135*'Emission Factors'!$E$6),(('Flight Methodologies'!$E$41*'Flight Methodologies'!$E$40*$E135*SUM($O135:$P135)*$G135*'Emission Factors'!$E$6)))
)))
+
IF($N135=0,0,
IF('Flight Methodologies'!$K$4="A",(0.5*'Flight Methodologies'!$K$9*$E135*$N135*$G135*'Emission Factors'!$E$6),(('Flight Methodologies'!$K$18*'Flight Methodologies'!$K$17*$E135*N135*$G135*'Emission Factors'!$E$6)))
),"")</f>
        <v>0</v>
      </c>
      <c r="S135" s="104">
        <f>IFERROR(((J135*$D135*$E135*$G135*'Emission Factors'!$E$7))
+
IF(SUM($O135:$P135)=0,0,
IF('Flight Methodologies'!$D$4="A",(0.5*'Flight Methodologies'!$E$9*$E135*SUM($O135:$P135)*$G135*'Emission Factors'!$E$7),
IF('Flight Methodologies'!$D$4="B",(('Flight Methodologies'!$E$19*'Flight Methodologies'!$E$17*$E135*SUM($O135:$P135)*$G135*'Emission Factors'!$E$7)),
IF('Flight Methodologies'!$D$4="C",(0.5*'Flight Methodologies'!$E$30*$E135*SUM($O135:$P135)*$G135*'Emission Factors'!$E$7),(('Flight Methodologies'!$E$42*'Flight Methodologies'!$E$40*$E135*SUM($O135:$P135)*$G135*'Emission Factors'!$E$7)))
)))
+
IF($N135=0,0,
IF('Flight Methodologies'!$K$4="A",(0.5*'Flight Methodologies'!$K$9*$E135*$N135*$G135*'Emission Factors'!$E$7),(('Flight Methodologies'!$K$19*'Flight Methodologies'!$K$17*$E135*N135*$G135*'Emission Factors'!$E$7)))
),"")</f>
        <v>0</v>
      </c>
      <c r="T135" s="104">
        <f>IFERROR(((K135*$D135*$E135*$G135*'Emission Factors'!$E$8))
+
IF(SUM($O135:$P135)=0,0,
IF('Flight Methodologies'!$D$4="A",0,
IF('Flight Methodologies'!$D$4="B",(('Flight Methodologies'!$E$20*'Flight Methodologies'!$E$17*$E135*SUM($O135:$P135)*$G135*'Emission Factors'!$E$8)),
IF('Flight Methodologies'!$D$4="C",0,(('Flight Methodologies'!$E$43*'Flight Methodologies'!$E$40*$E135*SUM($O135:$P135)*$G135*'Emission Factors'!$E$8)))
)))
+
IF($N135=0,0,
IF('Flight Methodologies'!$K$4="A",0,(('Flight Methodologies'!$K$20*'Flight Methodologies'!$K$17*$E135*N135*$G135*'Emission Factors'!$E$8)))
),"")</f>
        <v>0</v>
      </c>
      <c r="U135" s="104">
        <f>IFERROR(((L135*$D135*$E135*$G135*'Emission Factors'!$E$9))
+
IF(SUM($O135:$P135)=0,0,
IF('Flight Methodologies'!$D$4="A",0,
IF('Flight Methodologies'!$D$4="B",(('Flight Methodologies'!$E$21*'Flight Methodologies'!$E$17*$E135*SUM($O135:$P135)*$G135*'Emission Factors'!$E$9)),
IF('Flight Methodologies'!$D$4="C",0,(('Flight Methodologies'!$E$44*'Flight Methodologies'!$E$40*$E135*SUM($O135:$P135)*$G135*'Emission Factors'!$E$9)))
)))
+
IF($N135=0,0,
IF('Flight Methodologies'!$K$4="A",0,(('Flight Methodologies'!$K$21*'Flight Methodologies'!$K$17*$E135*N135*$G135*'Emission Factors'!$E$9)))
),"")</f>
        <v>0</v>
      </c>
      <c r="V135" s="104">
        <f>IF(SUM(I135:P135)=0,"",
IF(SUM($O135:$P135)=0,0,
IF('Flight Methodologies'!$D$4="A",0,
IF('Flight Methodologies'!$D$4="B",(('Flight Methodologies'!$E$22*'Flight Methodologies'!$E$17*$E135*SUM($O135:$P135)*$G135*'Emission Factors'!$E$10)),
IF('Flight Methodologies'!$D$4="C",0,(('Flight Methodologies'!$E$45*'Flight Methodologies'!$E$40*$E135*SUM($O135:$P135)*$G135*'Emission Factors'!$E$10)))
)))
+
IF($N135=0,0,
IF('Flight Methodologies'!$K$4="A",0,(('Flight Methodologies'!$K$22*'Flight Methodologies'!$K$17*$E135*N135*$G135*'Emission Factors'!$E$10)))
))</f>
        <v>0</v>
      </c>
      <c r="W135" s="104">
        <f>IFERROR(((M135*$D135*$E135*$G135*'Emission Factors'!$E$11))
+
IF(SUM($O135:$P135)=0,0,
IF('Flight Methodologies'!$D$4="A",0,
IF('Flight Methodologies'!$D$4="B",0,
IF('Flight Methodologies'!$D$4="C",0,0)
)))
+
IF($N135=0,0,
IF('Flight Methodologies'!$K$4="A",0,0)
),"")</f>
        <v>0</v>
      </c>
      <c r="X135" s="104">
        <f>IFERROR(IF('Flight Methodologies'!$K$4="A",((($D135-'Flight Methodologies'!$K$9)*$E135*$G135*$N135*'Emission Factors'!$E$12)),((($D135-'Flight Methodologies'!$K$17)*$E135*$G135*$N135*'Emission Factors'!$E$12))
)
+
IF(SUM($O135:$P135)=0,0,
IF('Flight Methodologies'!$D$4="A",0,
IF('Flight Methodologies'!$D$4="B",0,
IF('Flight Methodologies'!$D$4="C",('Flight Methodologies'!$E$29*$E135*SUM($O135:$P135)*$G135*'Emission Factors'!$E$12),('Flight Methodologies'!$E$39*$E135*SUM($O135:$P135)*$G135*'Emission Factors'!$E$12))
))),"")</f>
        <v>0</v>
      </c>
      <c r="Y135" s="104">
        <f>IFERROR(IF('Flight Methodologies'!$D$4="A",((($D135-'Flight Methodologies'!$E$9)*$E135*$G135*$O135*'Emission Factors'!$E$13)),
IF('Flight Methodologies'!$D$4="B",((($D135-'Flight Methodologies'!$E$17)*$E135*$G135*$O135*'Emission Factors'!$E$13)),
IF('Flight Methodologies'!$D$4="C",((($D135-SUM('Flight Methodologies'!$E$29:$E$30))*$E135*$G135*$O135*'Emission Factors'!$E$13)),((($D135-SUM('Flight Methodologies'!$E$39:$E$40))*$E135*$G135*$O135*'Emission Factors'!$E$13)))))
+
IF(SUM($O135:$P135)=0,0,
IF('Flight Methodologies'!$D$4="A",0,
IF('Flight Methodologies'!$D$4="B",0,
IF('Flight Methodologies'!$D$4="C",0,0)
)))
+
IF($N135=0,0,
IF('Flight Methodologies'!$K$4="A",0,0)
),"")</f>
        <v>0</v>
      </c>
      <c r="Z135" s="104">
        <f>IFERROR(IF('Flight Methodologies'!$D$4="A",((($D135-'Flight Methodologies'!$E$9)*$E135*$G135*$P135*'Emission Factors'!$E$14)),
IF('Flight Methodologies'!$D$4="B",((($D135-'Flight Methodologies'!$E$17)*$E135*$G135*$P135*'Emission Factors'!$E$14)),
IF('Flight Methodologies'!$D$4="C",((($D135-SUM('Flight Methodologies'!$E$29:$E$30))*$E135*$G135*$P135*'Emission Factors'!$E$14)),((($D135-SUM('Flight Methodologies'!$E$39:$E$40))*$E135*$G135*$P135*'Emission Factors'!$E$14)))))
+
IF(SUM($O135:$P135)=0,0,
IF('Flight Methodologies'!$D$4="A",0,
IF('Flight Methodologies'!$D$4="B",0,
IF('Flight Methodologies'!$D$4="C",0,0)
)))
+
IF($N135=0,0,
IF('Flight Methodologies'!$K$4="A",0,0)
),"")</f>
        <v>0</v>
      </c>
      <c r="AA135" s="169">
        <f t="shared" ref="AA135:AA198" si="4">SUM(R135:Z135)</f>
        <v>0</v>
      </c>
      <c r="AC135" s="109">
        <f t="shared" si="3"/>
        <v>0</v>
      </c>
    </row>
    <row r="136" spans="2:29" x14ac:dyDescent="0.35">
      <c r="B136" s="63" t="s">
        <v>124</v>
      </c>
      <c r="C136" s="63" t="str">
        <f>IFERROR(VLOOKUP(B136,'Country and Student Data'!$B$5:$E$300,2,FALSE),"")</f>
        <v>Africa</v>
      </c>
      <c r="D136" s="104">
        <f>IFERROR(
VLOOKUP($B136,'Country and Student Data'!$B$5:$D$300,3,FALSE)
+
IF(OR(C136="Home",C136="UK"),0,
IF('Flight Methodologies'!$D$4="A",'Flight Methodologies'!$E$9,
IF('Flight Methodologies'!$D$4="B",'Flight Methodologies'!$E$17,
IF('Flight Methodologies'!$D$4="C",'Flight Methodologies'!$E$29+'Flight Methodologies'!$E$30,'Flight Methodologies'!$E$39+'Flight Methodologies'!$E$40)))), "")</f>
        <v>8640.52</v>
      </c>
      <c r="E136" s="101">
        <f>IFERROR(VLOOKUP(B136,'Country and Student Data'!B:E,4,FALSE),"")</f>
        <v>4</v>
      </c>
      <c r="G136" s="85">
        <v>2</v>
      </c>
      <c r="H136" s="66"/>
      <c r="I136" s="86"/>
      <c r="J136" s="86"/>
      <c r="K136" s="86"/>
      <c r="L136" s="86"/>
      <c r="M136" s="86"/>
      <c r="N136" s="86"/>
      <c r="O136" s="86"/>
      <c r="P136" s="86">
        <v>1</v>
      </c>
      <c r="R136" s="104">
        <f>IFERROR(
((I136*$D136*$E136*$G136*'Emission Factors'!$E$6))
+
IF(SUM($O136:$P136)=0,0,
IF('Flight Methodologies'!$D$4="A",(0.5*'Flight Methodologies'!$E$9*$E136*SUM($O136:$P136)*$G136*'Emission Factors'!$E$6),
IF('Flight Methodologies'!$D$4="B",(('Flight Methodologies'!$E$18*'Flight Methodologies'!$E$17*$E136*SUM($O136:$P136)*$G136*'Emission Factors'!$E$6)),
IF('Flight Methodologies'!$D$4="C",(0.5*'Flight Methodologies'!$E$30*$E136*SUM($O136:$P136)*$G136*'Emission Factors'!$E$6),(('Flight Methodologies'!$E$41*'Flight Methodologies'!$E$40*$E136*SUM($O136:$P136)*$G136*'Emission Factors'!$E$6)))
)))
+
IF($N136=0,0,
IF('Flight Methodologies'!$K$4="A",(0.5*'Flight Methodologies'!$K$9*$E136*$N136*$G136*'Emission Factors'!$E$6),(('Flight Methodologies'!$K$18*'Flight Methodologies'!$K$17*$E136*N136*$G136*'Emission Factors'!$E$6)))
),"")</f>
        <v>3.5994240000000004</v>
      </c>
      <c r="S136" s="104">
        <f>IFERROR(((J136*$D136*$E136*$G136*'Emission Factors'!$E$7))
+
IF(SUM($O136:$P136)=0,0,
IF('Flight Methodologies'!$D$4="A",(0.5*'Flight Methodologies'!$E$9*$E136*SUM($O136:$P136)*$G136*'Emission Factors'!$E$7),
IF('Flight Methodologies'!$D$4="B",(('Flight Methodologies'!$E$19*'Flight Methodologies'!$E$17*$E136*SUM($O136:$P136)*$G136*'Emission Factors'!$E$7)),
IF('Flight Methodologies'!$D$4="C",(0.5*'Flight Methodologies'!$E$30*$E136*SUM($O136:$P136)*$G136*'Emission Factors'!$E$7),(('Flight Methodologies'!$E$42*'Flight Methodologies'!$E$40*$E136*SUM($O136:$P136)*$G136*'Emission Factors'!$E$7)))
)))
+
IF($N136=0,0,
IF('Flight Methodologies'!$K$4="A",(0.5*'Flight Methodologies'!$K$9*$E136*$N136*$G136*'Emission Factors'!$E$7),(('Flight Methodologies'!$K$19*'Flight Methodologies'!$K$17*$E136*N136*$G136*'Emission Factors'!$E$7)))
),"")</f>
        <v>0</v>
      </c>
      <c r="T136" s="104">
        <f>IFERROR(((K136*$D136*$E136*$G136*'Emission Factors'!$E$8))
+
IF(SUM($O136:$P136)=0,0,
IF('Flight Methodologies'!$D$4="A",0,
IF('Flight Methodologies'!$D$4="B",(('Flight Methodologies'!$E$20*'Flight Methodologies'!$E$17*$E136*SUM($O136:$P136)*$G136*'Emission Factors'!$E$8)),
IF('Flight Methodologies'!$D$4="C",0,(('Flight Methodologies'!$E$43*'Flight Methodologies'!$E$40*$E136*SUM($O136:$P136)*$G136*'Emission Factors'!$E$8)))
)))
+
IF($N136=0,0,
IF('Flight Methodologies'!$K$4="A",0,(('Flight Methodologies'!$K$20*'Flight Methodologies'!$K$17*$E136*N136*$G136*'Emission Factors'!$E$8)))
),"")</f>
        <v>0</v>
      </c>
      <c r="U136" s="104">
        <f>IFERROR(((L136*$D136*$E136*$G136*'Emission Factors'!$E$9))
+
IF(SUM($O136:$P136)=0,0,
IF('Flight Methodologies'!$D$4="A",0,
IF('Flight Methodologies'!$D$4="B",(('Flight Methodologies'!$E$21*'Flight Methodologies'!$E$17*$E136*SUM($O136:$P136)*$G136*'Emission Factors'!$E$9)),
IF('Flight Methodologies'!$D$4="C",0,(('Flight Methodologies'!$E$44*'Flight Methodologies'!$E$40*$E136*SUM($O136:$P136)*$G136*'Emission Factors'!$E$9)))
)))
+
IF($N136=0,0,
IF('Flight Methodologies'!$K$4="A",0,(('Flight Methodologies'!$K$21*'Flight Methodologies'!$K$17*$E136*N136*$G136*'Emission Factors'!$E$9)))
),"")</f>
        <v>2.2064485240268459</v>
      </c>
      <c r="V136" s="104">
        <f>IF(SUM(I136:P136)=0,"",
IF(SUM($O136:$P136)=0,0,
IF('Flight Methodologies'!$D$4="A",0,
IF('Flight Methodologies'!$D$4="B",(('Flight Methodologies'!$E$22*'Flight Methodologies'!$E$17*$E136*SUM($O136:$P136)*$G136*'Emission Factors'!$E$10)),
IF('Flight Methodologies'!$D$4="C",0,(('Flight Methodologies'!$E$45*'Flight Methodologies'!$E$40*$E136*SUM($O136:$P136)*$G136*'Emission Factors'!$E$10)))
)))
+
IF($N136=0,0,
IF('Flight Methodologies'!$K$4="A",0,(('Flight Methodologies'!$K$22*'Flight Methodologies'!$K$17*$E136*N136*$G136*'Emission Factors'!$E$10)))
))</f>
        <v>3.2100824002663084</v>
      </c>
      <c r="W136" s="104">
        <f>IFERROR(((M136*$D136*$E136*$G136*'Emission Factors'!$E$11))
+
IF(SUM($O136:$P136)=0,0,
IF('Flight Methodologies'!$D$4="A",0,
IF('Flight Methodologies'!$D$4="B",0,
IF('Flight Methodologies'!$D$4="C",0,0)
)))
+
IF($N136=0,0,
IF('Flight Methodologies'!$K$4="A",0,0)
),"")</f>
        <v>0</v>
      </c>
      <c r="X136" s="104">
        <f>IFERROR(IF('Flight Methodologies'!$K$4="A",((($D136-'Flight Methodologies'!$K$9)*$E136*$G136*$N136*'Emission Factors'!$E$12)),((($D136-'Flight Methodologies'!$K$17)*$E136*$G136*$N136*'Emission Factors'!$E$12))
)
+
IF(SUM($O136:$P136)=0,0,
IF('Flight Methodologies'!$D$4="A",0,
IF('Flight Methodologies'!$D$4="B",0,
IF('Flight Methodologies'!$D$4="C",('Flight Methodologies'!$E$29*$E136*SUM($O136:$P136)*$G136*'Emission Factors'!$E$12),('Flight Methodologies'!$E$39*$E136*SUM($O136:$P136)*$G136*'Emission Factors'!$E$12))
))),"")</f>
        <v>1411.8989807999999</v>
      </c>
      <c r="Y136" s="104">
        <f>IFERROR(IF('Flight Methodologies'!$D$4="A",((($D136-'Flight Methodologies'!$E$9)*$E136*$G136*$O136*'Emission Factors'!$E$13)),
IF('Flight Methodologies'!$D$4="B",((($D136-'Flight Methodologies'!$E$17)*$E136*$G136*$O136*'Emission Factors'!$E$13)),
IF('Flight Methodologies'!$D$4="C",((($D136-SUM('Flight Methodologies'!$E$29:$E$30))*$E136*$G136*$O136*'Emission Factors'!$E$13)),((($D136-SUM('Flight Methodologies'!$E$39:$E$40))*$E136*$G136*$O136*'Emission Factors'!$E$13)))))
+
IF(SUM($O136:$P136)=0,0,
IF('Flight Methodologies'!$D$4="A",0,
IF('Flight Methodologies'!$D$4="B",0,
IF('Flight Methodologies'!$D$4="C",0,0)
)))
+
IF($N136=0,0,
IF('Flight Methodologies'!$K$4="A",0,0)
),"")</f>
        <v>0</v>
      </c>
      <c r="Z136" s="104">
        <f>IFERROR(IF('Flight Methodologies'!$D$4="A",((($D136-'Flight Methodologies'!$E$9)*$E136*$G136*$P136*'Emission Factors'!$E$14)),
IF('Flight Methodologies'!$D$4="B",((($D136-'Flight Methodologies'!$E$17)*$E136*$G136*$P136*'Emission Factors'!$E$14)),
IF('Flight Methodologies'!$D$4="C",((($D136-SUM('Flight Methodologies'!$E$29:$E$30))*$E136*$G136*$P136*'Emission Factors'!$E$14)),((($D136-SUM('Flight Methodologies'!$E$39:$E$40))*$E136*$G136*$P136*'Emission Factors'!$E$14)))))
+
IF(SUM($O136:$P136)=0,0,
IF('Flight Methodologies'!$D$4="A",0,
IF('Flight Methodologies'!$D$4="B",0,
IF('Flight Methodologies'!$D$4="C",0,0)
)))
+
IF($N136=0,0,
IF('Flight Methodologies'!$K$4="A",0,0)
),"")</f>
        <v>12782.946756000001</v>
      </c>
      <c r="AA136" s="169">
        <f t="shared" si="4"/>
        <v>14203.861691724294</v>
      </c>
      <c r="AC136" s="109">
        <f t="shared" ref="AC136:AC199" si="5">AA136/1000</f>
        <v>14.203861691724294</v>
      </c>
    </row>
    <row r="137" spans="2:29" x14ac:dyDescent="0.35">
      <c r="B137" s="63" t="s">
        <v>125</v>
      </c>
      <c r="C137" s="63" t="str">
        <f>IFERROR(VLOOKUP(B137,'Country and Student Data'!$B$5:$E$300,2,FALSE),"")</f>
        <v>Asia</v>
      </c>
      <c r="D137" s="104">
        <f>IFERROR(
VLOOKUP($B137,'Country and Student Data'!$B$5:$D$300,3,FALSE)
+
IF(OR(C137="Home",C137="UK"),0,
IF('Flight Methodologies'!$D$4="A",'Flight Methodologies'!$E$9,
IF('Flight Methodologies'!$D$4="B",'Flight Methodologies'!$E$17,
IF('Flight Methodologies'!$D$4="C",'Flight Methodologies'!$E$29+'Flight Methodologies'!$E$30,'Flight Methodologies'!$E$39+'Flight Methodologies'!$E$40)))), "")</f>
        <v>11201.99</v>
      </c>
      <c r="E137" s="101">
        <f>IFERROR(VLOOKUP(B137,'Country and Student Data'!B:E,4,FALSE),"")</f>
        <v>78</v>
      </c>
      <c r="G137" s="85">
        <v>2</v>
      </c>
      <c r="H137" s="66"/>
      <c r="I137" s="86"/>
      <c r="J137" s="86"/>
      <c r="K137" s="86"/>
      <c r="L137" s="86"/>
      <c r="M137" s="86"/>
      <c r="N137" s="86"/>
      <c r="O137" s="86"/>
      <c r="P137" s="86">
        <v>1</v>
      </c>
      <c r="R137" s="104">
        <f>IFERROR(
((I137*$D137*$E137*$G137*'Emission Factors'!$E$6))
+
IF(SUM($O137:$P137)=0,0,
IF('Flight Methodologies'!$D$4="A",(0.5*'Flight Methodologies'!$E$9*$E137*SUM($O137:$P137)*$G137*'Emission Factors'!$E$6),
IF('Flight Methodologies'!$D$4="B",(('Flight Methodologies'!$E$18*'Flight Methodologies'!$E$17*$E137*SUM($O137:$P137)*$G137*'Emission Factors'!$E$6)),
IF('Flight Methodologies'!$D$4="C",(0.5*'Flight Methodologies'!$E$30*$E137*SUM($O137:$P137)*$G137*'Emission Factors'!$E$6),(('Flight Methodologies'!$E$41*'Flight Methodologies'!$E$40*$E137*SUM($O137:$P137)*$G137*'Emission Factors'!$E$6)))
)))
+
IF($N137=0,0,
IF('Flight Methodologies'!$K$4="A",(0.5*'Flight Methodologies'!$K$9*$E137*$N137*$G137*'Emission Factors'!$E$6),(('Flight Methodologies'!$K$18*'Flight Methodologies'!$K$17*$E137*N137*$G137*'Emission Factors'!$E$6)))
),"")</f>
        <v>70.18876800000001</v>
      </c>
      <c r="S137" s="104">
        <f>IFERROR(((J137*$D137*$E137*$G137*'Emission Factors'!$E$7))
+
IF(SUM($O137:$P137)=0,0,
IF('Flight Methodologies'!$D$4="A",(0.5*'Flight Methodologies'!$E$9*$E137*SUM($O137:$P137)*$G137*'Emission Factors'!$E$7),
IF('Flight Methodologies'!$D$4="B",(('Flight Methodologies'!$E$19*'Flight Methodologies'!$E$17*$E137*SUM($O137:$P137)*$G137*'Emission Factors'!$E$7)),
IF('Flight Methodologies'!$D$4="C",(0.5*'Flight Methodologies'!$E$30*$E137*SUM($O137:$P137)*$G137*'Emission Factors'!$E$7),(('Flight Methodologies'!$E$42*'Flight Methodologies'!$E$40*$E137*SUM($O137:$P137)*$G137*'Emission Factors'!$E$7)))
)))
+
IF($N137=0,0,
IF('Flight Methodologies'!$K$4="A",(0.5*'Flight Methodologies'!$K$9*$E137*$N137*$G137*'Emission Factors'!$E$7),(('Flight Methodologies'!$K$19*'Flight Methodologies'!$K$17*$E137*N137*$G137*'Emission Factors'!$E$7)))
),"")</f>
        <v>0</v>
      </c>
      <c r="T137" s="104">
        <f>IFERROR(((K137*$D137*$E137*$G137*'Emission Factors'!$E$8))
+
IF(SUM($O137:$P137)=0,0,
IF('Flight Methodologies'!$D$4="A",0,
IF('Flight Methodologies'!$D$4="B",(('Flight Methodologies'!$E$20*'Flight Methodologies'!$E$17*$E137*SUM($O137:$P137)*$G137*'Emission Factors'!$E$8)),
IF('Flight Methodologies'!$D$4="C",0,(('Flight Methodologies'!$E$43*'Flight Methodologies'!$E$40*$E137*SUM($O137:$P137)*$G137*'Emission Factors'!$E$8)))
)))
+
IF($N137=0,0,
IF('Flight Methodologies'!$K$4="A",0,(('Flight Methodologies'!$K$20*'Flight Methodologies'!$K$17*$E137*N137*$G137*'Emission Factors'!$E$8)))
),"")</f>
        <v>0</v>
      </c>
      <c r="U137" s="104">
        <f>IFERROR(((L137*$D137*$E137*$G137*'Emission Factors'!$E$9))
+
IF(SUM($O137:$P137)=0,0,
IF('Flight Methodologies'!$D$4="A",0,
IF('Flight Methodologies'!$D$4="B",(('Flight Methodologies'!$E$21*'Flight Methodologies'!$E$17*$E137*SUM($O137:$P137)*$G137*'Emission Factors'!$E$9)),
IF('Flight Methodologies'!$D$4="C",0,(('Flight Methodologies'!$E$44*'Flight Methodologies'!$E$40*$E137*SUM($O137:$P137)*$G137*'Emission Factors'!$E$9)))
)))
+
IF($N137=0,0,
IF('Flight Methodologies'!$K$4="A",0,(('Flight Methodologies'!$K$21*'Flight Methodologies'!$K$17*$E137*N137*$G137*'Emission Factors'!$E$9)))
),"")</f>
        <v>43.025746218523494</v>
      </c>
      <c r="V137" s="104">
        <f>IF(SUM(I137:P137)=0,"",
IF(SUM($O137:$P137)=0,0,
IF('Flight Methodologies'!$D$4="A",0,
IF('Flight Methodologies'!$D$4="B",(('Flight Methodologies'!$E$22*'Flight Methodologies'!$E$17*$E137*SUM($O137:$P137)*$G137*'Emission Factors'!$E$10)),
IF('Flight Methodologies'!$D$4="C",0,(('Flight Methodologies'!$E$45*'Flight Methodologies'!$E$40*$E137*SUM($O137:$P137)*$G137*'Emission Factors'!$E$10)))
)))
+
IF($N137=0,0,
IF('Flight Methodologies'!$K$4="A",0,(('Flight Methodologies'!$K$22*'Flight Methodologies'!$K$17*$E137*N137*$G137*'Emission Factors'!$E$10)))
))</f>
        <v>62.596606805193019</v>
      </c>
      <c r="W137" s="104">
        <f>IFERROR(((M137*$D137*$E137*$G137*'Emission Factors'!$E$11))
+
IF(SUM($O137:$P137)=0,0,
IF('Flight Methodologies'!$D$4="A",0,
IF('Flight Methodologies'!$D$4="B",0,
IF('Flight Methodologies'!$D$4="C",0,0)
)))
+
IF($N137=0,0,
IF('Flight Methodologies'!$K$4="A",0,0)
),"")</f>
        <v>0</v>
      </c>
      <c r="X137" s="104">
        <f>IFERROR(IF('Flight Methodologies'!$K$4="A",((($D137-'Flight Methodologies'!$K$9)*$E137*$G137*$N137*'Emission Factors'!$E$12)),((($D137-'Flight Methodologies'!$K$17)*$E137*$G137*$N137*'Emission Factors'!$E$12))
)
+
IF(SUM($O137:$P137)=0,0,
IF('Flight Methodologies'!$D$4="A",0,
IF('Flight Methodologies'!$D$4="B",0,
IF('Flight Methodologies'!$D$4="C",('Flight Methodologies'!$E$29*$E137*SUM($O137:$P137)*$G137*'Emission Factors'!$E$12),('Flight Methodologies'!$E$39*$E137*SUM($O137:$P137)*$G137*'Emission Factors'!$E$12))
))),"")</f>
        <v>27532.030125600002</v>
      </c>
      <c r="Y137" s="104">
        <f>IFERROR(IF('Flight Methodologies'!$D$4="A",((($D137-'Flight Methodologies'!$E$9)*$E137*$G137*$O137*'Emission Factors'!$E$13)),
IF('Flight Methodologies'!$D$4="B",((($D137-'Flight Methodologies'!$E$17)*$E137*$G137*$O137*'Emission Factors'!$E$13)),
IF('Flight Methodologies'!$D$4="C",((($D137-SUM('Flight Methodologies'!$E$29:$E$30))*$E137*$G137*$O137*'Emission Factors'!$E$13)),((($D137-SUM('Flight Methodologies'!$E$39:$E$40))*$E137*$G137*$O137*'Emission Factors'!$E$13)))))
+
IF(SUM($O137:$P137)=0,0,
IF('Flight Methodologies'!$D$4="A",0,
IF('Flight Methodologies'!$D$4="B",0,
IF('Flight Methodologies'!$D$4="C",0,0)
)))
+
IF($N137=0,0,
IF('Flight Methodologies'!$K$4="A",0,0)
),"")</f>
        <v>0</v>
      </c>
      <c r="Z137" s="104">
        <f>IFERROR(IF('Flight Methodologies'!$D$4="A",((($D137-'Flight Methodologies'!$E$9)*$E137*$G137*$P137*'Emission Factors'!$E$14)),
IF('Flight Methodologies'!$D$4="B",((($D137-'Flight Methodologies'!$E$17)*$E137*$G137*$P137*'Emission Factors'!$E$14)),
IF('Flight Methodologies'!$D$4="C",((($D137-SUM('Flight Methodologies'!$E$29:$E$30))*$E137*$G137*$P137*'Emission Factors'!$E$14)),((($D137-SUM('Flight Methodologies'!$E$39:$E$40))*$E137*$G137*$P137*'Emission Factors'!$E$14)))))
+
IF(SUM($O137:$P137)=0,0,
IF('Flight Methodologies'!$D$4="A",0,
IF('Flight Methodologies'!$D$4="B",0,
IF('Flight Methodologies'!$D$4="C",0,0)
)))
+
IF($N137=0,0,
IF('Flight Methodologies'!$K$4="A",0,0)
),"")</f>
        <v>329229.28056720004</v>
      </c>
      <c r="AA137" s="169">
        <f t="shared" si="4"/>
        <v>356937.12181382376</v>
      </c>
      <c r="AC137" s="109">
        <f t="shared" si="5"/>
        <v>356.93712181382375</v>
      </c>
    </row>
    <row r="138" spans="2:29" x14ac:dyDescent="0.35">
      <c r="B138" s="63" t="s">
        <v>126</v>
      </c>
      <c r="C138" s="63" t="str">
        <f>IFERROR(VLOOKUP(B138,'Country and Student Data'!$B$5:$E$300,2,FALSE),"")</f>
        <v>Asia</v>
      </c>
      <c r="D138" s="104">
        <f>IFERROR(
VLOOKUP($B138,'Country and Student Data'!$B$5:$D$300,3,FALSE)
+
IF(OR(C138="Home",C138="UK"),0,
IF('Flight Methodologies'!$D$4="A",'Flight Methodologies'!$E$9,
IF('Flight Methodologies'!$D$4="B",'Flight Methodologies'!$E$17,
IF('Flight Methodologies'!$D$4="C",'Flight Methodologies'!$E$29+'Flight Methodologies'!$E$30,'Flight Methodologies'!$E$39+'Flight Methodologies'!$E$40)))), "")</f>
        <v>9172.39</v>
      </c>
      <c r="E138" s="101">
        <f>IFERROR(VLOOKUP(B138,'Country and Student Data'!B:E,4,FALSE),"")</f>
        <v>4</v>
      </c>
      <c r="G138" s="85">
        <v>2</v>
      </c>
      <c r="H138" s="66"/>
      <c r="I138" s="86"/>
      <c r="J138" s="86"/>
      <c r="K138" s="86"/>
      <c r="L138" s="86"/>
      <c r="M138" s="86"/>
      <c r="N138" s="86"/>
      <c r="O138" s="86"/>
      <c r="P138" s="86">
        <v>1</v>
      </c>
      <c r="R138" s="104">
        <f>IFERROR(
((I138*$D138*$E138*$G138*'Emission Factors'!$E$6))
+
IF(SUM($O138:$P138)=0,0,
IF('Flight Methodologies'!$D$4="A",(0.5*'Flight Methodologies'!$E$9*$E138*SUM($O138:$P138)*$G138*'Emission Factors'!$E$6),
IF('Flight Methodologies'!$D$4="B",(('Flight Methodologies'!$E$18*'Flight Methodologies'!$E$17*$E138*SUM($O138:$P138)*$G138*'Emission Factors'!$E$6)),
IF('Flight Methodologies'!$D$4="C",(0.5*'Flight Methodologies'!$E$30*$E138*SUM($O138:$P138)*$G138*'Emission Factors'!$E$6),(('Flight Methodologies'!$E$41*'Flight Methodologies'!$E$40*$E138*SUM($O138:$P138)*$G138*'Emission Factors'!$E$6)))
)))
+
IF($N138=0,0,
IF('Flight Methodologies'!$K$4="A",(0.5*'Flight Methodologies'!$K$9*$E138*$N138*$G138*'Emission Factors'!$E$6),(('Flight Methodologies'!$K$18*'Flight Methodologies'!$K$17*$E138*N138*$G138*'Emission Factors'!$E$6)))
),"")</f>
        <v>3.5994240000000004</v>
      </c>
      <c r="S138" s="104">
        <f>IFERROR(((J138*$D138*$E138*$G138*'Emission Factors'!$E$7))
+
IF(SUM($O138:$P138)=0,0,
IF('Flight Methodologies'!$D$4="A",(0.5*'Flight Methodologies'!$E$9*$E138*SUM($O138:$P138)*$G138*'Emission Factors'!$E$7),
IF('Flight Methodologies'!$D$4="B",(('Flight Methodologies'!$E$19*'Flight Methodologies'!$E$17*$E138*SUM($O138:$P138)*$G138*'Emission Factors'!$E$7)),
IF('Flight Methodologies'!$D$4="C",(0.5*'Flight Methodologies'!$E$30*$E138*SUM($O138:$P138)*$G138*'Emission Factors'!$E$7),(('Flight Methodologies'!$E$42*'Flight Methodologies'!$E$40*$E138*SUM($O138:$P138)*$G138*'Emission Factors'!$E$7)))
)))
+
IF($N138=0,0,
IF('Flight Methodologies'!$K$4="A",(0.5*'Flight Methodologies'!$K$9*$E138*$N138*$G138*'Emission Factors'!$E$7),(('Flight Methodologies'!$K$19*'Flight Methodologies'!$K$17*$E138*N138*$G138*'Emission Factors'!$E$7)))
),"")</f>
        <v>0</v>
      </c>
      <c r="T138" s="104">
        <f>IFERROR(((K138*$D138*$E138*$G138*'Emission Factors'!$E$8))
+
IF(SUM($O138:$P138)=0,0,
IF('Flight Methodologies'!$D$4="A",0,
IF('Flight Methodologies'!$D$4="B",(('Flight Methodologies'!$E$20*'Flight Methodologies'!$E$17*$E138*SUM($O138:$P138)*$G138*'Emission Factors'!$E$8)),
IF('Flight Methodologies'!$D$4="C",0,(('Flight Methodologies'!$E$43*'Flight Methodologies'!$E$40*$E138*SUM($O138:$P138)*$G138*'Emission Factors'!$E$8)))
)))
+
IF($N138=0,0,
IF('Flight Methodologies'!$K$4="A",0,(('Flight Methodologies'!$K$20*'Flight Methodologies'!$K$17*$E138*N138*$G138*'Emission Factors'!$E$8)))
),"")</f>
        <v>0</v>
      </c>
      <c r="U138" s="104">
        <f>IFERROR(((L138*$D138*$E138*$G138*'Emission Factors'!$E$9))
+
IF(SUM($O138:$P138)=0,0,
IF('Flight Methodologies'!$D$4="A",0,
IF('Flight Methodologies'!$D$4="B",(('Flight Methodologies'!$E$21*'Flight Methodologies'!$E$17*$E138*SUM($O138:$P138)*$G138*'Emission Factors'!$E$9)),
IF('Flight Methodologies'!$D$4="C",0,(('Flight Methodologies'!$E$44*'Flight Methodologies'!$E$40*$E138*SUM($O138:$P138)*$G138*'Emission Factors'!$E$9)))
)))
+
IF($N138=0,0,
IF('Flight Methodologies'!$K$4="A",0,(('Flight Methodologies'!$K$21*'Flight Methodologies'!$K$17*$E138*N138*$G138*'Emission Factors'!$E$9)))
),"")</f>
        <v>2.2064485240268459</v>
      </c>
      <c r="V138" s="104">
        <f>IF(SUM(I138:P138)=0,"",
IF(SUM($O138:$P138)=0,0,
IF('Flight Methodologies'!$D$4="A",0,
IF('Flight Methodologies'!$D$4="B",(('Flight Methodologies'!$E$22*'Flight Methodologies'!$E$17*$E138*SUM($O138:$P138)*$G138*'Emission Factors'!$E$10)),
IF('Flight Methodologies'!$D$4="C",0,(('Flight Methodologies'!$E$45*'Flight Methodologies'!$E$40*$E138*SUM($O138:$P138)*$G138*'Emission Factors'!$E$10)))
)))
+
IF($N138=0,0,
IF('Flight Methodologies'!$K$4="A",0,(('Flight Methodologies'!$K$22*'Flight Methodologies'!$K$17*$E138*N138*$G138*'Emission Factors'!$E$10)))
))</f>
        <v>3.2100824002663084</v>
      </c>
      <c r="W138" s="104">
        <f>IFERROR(((M138*$D138*$E138*$G138*'Emission Factors'!$E$11))
+
IF(SUM($O138:$P138)=0,0,
IF('Flight Methodologies'!$D$4="A",0,
IF('Flight Methodologies'!$D$4="B",0,
IF('Flight Methodologies'!$D$4="C",0,0)
)))
+
IF($N138=0,0,
IF('Flight Methodologies'!$K$4="A",0,0)
),"")</f>
        <v>0</v>
      </c>
      <c r="X138" s="104">
        <f>IFERROR(IF('Flight Methodologies'!$K$4="A",((($D138-'Flight Methodologies'!$K$9)*$E138*$G138*$N138*'Emission Factors'!$E$12)),((($D138-'Flight Methodologies'!$K$17)*$E138*$G138*$N138*'Emission Factors'!$E$12))
)
+
IF(SUM($O138:$P138)=0,0,
IF('Flight Methodologies'!$D$4="A",0,
IF('Flight Methodologies'!$D$4="B",0,
IF('Flight Methodologies'!$D$4="C",('Flight Methodologies'!$E$29*$E138*SUM($O138:$P138)*$G138*'Emission Factors'!$E$12),('Flight Methodologies'!$E$39*$E138*SUM($O138:$P138)*$G138*'Emission Factors'!$E$12))
))),"")</f>
        <v>1411.8989807999999</v>
      </c>
      <c r="Y138" s="104">
        <f>IFERROR(IF('Flight Methodologies'!$D$4="A",((($D138-'Flight Methodologies'!$E$9)*$E138*$G138*$O138*'Emission Factors'!$E$13)),
IF('Flight Methodologies'!$D$4="B",((($D138-'Flight Methodologies'!$E$17)*$E138*$G138*$O138*'Emission Factors'!$E$13)),
IF('Flight Methodologies'!$D$4="C",((($D138-SUM('Flight Methodologies'!$E$29:$E$30))*$E138*$G138*$O138*'Emission Factors'!$E$13)),((($D138-SUM('Flight Methodologies'!$E$39:$E$40))*$E138*$G138*$O138*'Emission Factors'!$E$13)))))
+
IF(SUM($O138:$P138)=0,0,
IF('Flight Methodologies'!$D$4="A",0,
IF('Flight Methodologies'!$D$4="B",0,
IF('Flight Methodologies'!$D$4="C",0,0)
)))
+
IF($N138=0,0,
IF('Flight Methodologies'!$K$4="A",0,0)
),"")</f>
        <v>0</v>
      </c>
      <c r="Z138" s="104">
        <f>IFERROR(IF('Flight Methodologies'!$D$4="A",((($D138-'Flight Methodologies'!$E$9)*$E138*$G138*$P138*'Emission Factors'!$E$14)),
IF('Flight Methodologies'!$D$4="B",((($D138-'Flight Methodologies'!$E$17)*$E138*$G138*$P138*'Emission Factors'!$E$14)),
IF('Flight Methodologies'!$D$4="C",((($D138-SUM('Flight Methodologies'!$E$29:$E$30))*$E138*$G138*$P138*'Emission Factors'!$E$14)),((($D138-SUM('Flight Methodologies'!$E$39:$E$40))*$E138*$G138*$P138*'Emission Factors'!$E$14)))))
+
IF(SUM($O138:$P138)=0,0,
IF('Flight Methodologies'!$D$4="A",0,
IF('Flight Methodologies'!$D$4="B",0,
IF('Flight Methodologies'!$D$4="C",0,0)
)))
+
IF($N138=0,0,
IF('Flight Methodologies'!$K$4="A",0,0)
),"")</f>
        <v>13634.4068016</v>
      </c>
      <c r="AA138" s="169">
        <f t="shared" si="4"/>
        <v>15055.321737324293</v>
      </c>
      <c r="AC138" s="109">
        <f t="shared" si="5"/>
        <v>15.055321737324293</v>
      </c>
    </row>
    <row r="139" spans="2:29" x14ac:dyDescent="0.35">
      <c r="B139" s="63" t="s">
        <v>127</v>
      </c>
      <c r="C139" s="63" t="str">
        <f>IFERROR(VLOOKUP(B139,'Country and Student Data'!$B$5:$E$300,2,FALSE),"")</f>
        <v>Africa</v>
      </c>
      <c r="D139" s="104">
        <f>IFERROR(
VLOOKUP($B139,'Country and Student Data'!$B$5:$D$300,3,FALSE)
+
IF(OR(C139="Home",C139="UK"),0,
IF('Flight Methodologies'!$D$4="A",'Flight Methodologies'!$E$9,
IF('Flight Methodologies'!$D$4="B",'Flight Methodologies'!$E$17,
IF('Flight Methodologies'!$D$4="C",'Flight Methodologies'!$E$29+'Flight Methodologies'!$E$30,'Flight Methodologies'!$E$39+'Flight Methodologies'!$E$40)))), "")</f>
        <v>5032.83</v>
      </c>
      <c r="E139" s="101">
        <f>IFERROR(VLOOKUP(B139,'Country and Student Data'!B:E,4,FALSE),"")</f>
        <v>0</v>
      </c>
      <c r="G139" s="85">
        <v>2</v>
      </c>
      <c r="H139" s="66"/>
      <c r="I139" s="86"/>
      <c r="J139" s="86"/>
      <c r="K139" s="86"/>
      <c r="L139" s="86"/>
      <c r="M139" s="86"/>
      <c r="N139" s="86"/>
      <c r="O139" s="86"/>
      <c r="P139" s="86">
        <v>1</v>
      </c>
      <c r="R139" s="104">
        <f>IFERROR(
((I139*$D139*$E139*$G139*'Emission Factors'!$E$6))
+
IF(SUM($O139:$P139)=0,0,
IF('Flight Methodologies'!$D$4="A",(0.5*'Flight Methodologies'!$E$9*$E139*SUM($O139:$P139)*$G139*'Emission Factors'!$E$6),
IF('Flight Methodologies'!$D$4="B",(('Flight Methodologies'!$E$18*'Flight Methodologies'!$E$17*$E139*SUM($O139:$P139)*$G139*'Emission Factors'!$E$6)),
IF('Flight Methodologies'!$D$4="C",(0.5*'Flight Methodologies'!$E$30*$E139*SUM($O139:$P139)*$G139*'Emission Factors'!$E$6),(('Flight Methodologies'!$E$41*'Flight Methodologies'!$E$40*$E139*SUM($O139:$P139)*$G139*'Emission Factors'!$E$6)))
)))
+
IF($N139=0,0,
IF('Flight Methodologies'!$K$4="A",(0.5*'Flight Methodologies'!$K$9*$E139*$N139*$G139*'Emission Factors'!$E$6),(('Flight Methodologies'!$K$18*'Flight Methodologies'!$K$17*$E139*N139*$G139*'Emission Factors'!$E$6)))
),"")</f>
        <v>0</v>
      </c>
      <c r="S139" s="104">
        <f>IFERROR(((J139*$D139*$E139*$G139*'Emission Factors'!$E$7))
+
IF(SUM($O139:$P139)=0,0,
IF('Flight Methodologies'!$D$4="A",(0.5*'Flight Methodologies'!$E$9*$E139*SUM($O139:$P139)*$G139*'Emission Factors'!$E$7),
IF('Flight Methodologies'!$D$4="B",(('Flight Methodologies'!$E$19*'Flight Methodologies'!$E$17*$E139*SUM($O139:$P139)*$G139*'Emission Factors'!$E$7)),
IF('Flight Methodologies'!$D$4="C",(0.5*'Flight Methodologies'!$E$30*$E139*SUM($O139:$P139)*$G139*'Emission Factors'!$E$7),(('Flight Methodologies'!$E$42*'Flight Methodologies'!$E$40*$E139*SUM($O139:$P139)*$G139*'Emission Factors'!$E$7)))
)))
+
IF($N139=0,0,
IF('Flight Methodologies'!$K$4="A",(0.5*'Flight Methodologies'!$K$9*$E139*$N139*$G139*'Emission Factors'!$E$7),(('Flight Methodologies'!$K$19*'Flight Methodologies'!$K$17*$E139*N139*$G139*'Emission Factors'!$E$7)))
),"")</f>
        <v>0</v>
      </c>
      <c r="T139" s="104">
        <f>IFERROR(((K139*$D139*$E139*$G139*'Emission Factors'!$E$8))
+
IF(SUM($O139:$P139)=0,0,
IF('Flight Methodologies'!$D$4="A",0,
IF('Flight Methodologies'!$D$4="B",(('Flight Methodologies'!$E$20*'Flight Methodologies'!$E$17*$E139*SUM($O139:$P139)*$G139*'Emission Factors'!$E$8)),
IF('Flight Methodologies'!$D$4="C",0,(('Flight Methodologies'!$E$43*'Flight Methodologies'!$E$40*$E139*SUM($O139:$P139)*$G139*'Emission Factors'!$E$8)))
)))
+
IF($N139=0,0,
IF('Flight Methodologies'!$K$4="A",0,(('Flight Methodologies'!$K$20*'Flight Methodologies'!$K$17*$E139*N139*$G139*'Emission Factors'!$E$8)))
),"")</f>
        <v>0</v>
      </c>
      <c r="U139" s="104">
        <f>IFERROR(((L139*$D139*$E139*$G139*'Emission Factors'!$E$9))
+
IF(SUM($O139:$P139)=0,0,
IF('Flight Methodologies'!$D$4="A",0,
IF('Flight Methodologies'!$D$4="B",(('Flight Methodologies'!$E$21*'Flight Methodologies'!$E$17*$E139*SUM($O139:$P139)*$G139*'Emission Factors'!$E$9)),
IF('Flight Methodologies'!$D$4="C",0,(('Flight Methodologies'!$E$44*'Flight Methodologies'!$E$40*$E139*SUM($O139:$P139)*$G139*'Emission Factors'!$E$9)))
)))
+
IF($N139=0,0,
IF('Flight Methodologies'!$K$4="A",0,(('Flight Methodologies'!$K$21*'Flight Methodologies'!$K$17*$E139*N139*$G139*'Emission Factors'!$E$9)))
),"")</f>
        <v>0</v>
      </c>
      <c r="V139" s="104">
        <f>IF(SUM(I139:P139)=0,"",
IF(SUM($O139:$P139)=0,0,
IF('Flight Methodologies'!$D$4="A",0,
IF('Flight Methodologies'!$D$4="B",(('Flight Methodologies'!$E$22*'Flight Methodologies'!$E$17*$E139*SUM($O139:$P139)*$G139*'Emission Factors'!$E$10)),
IF('Flight Methodologies'!$D$4="C",0,(('Flight Methodologies'!$E$45*'Flight Methodologies'!$E$40*$E139*SUM($O139:$P139)*$G139*'Emission Factors'!$E$10)))
)))
+
IF($N139=0,0,
IF('Flight Methodologies'!$K$4="A",0,(('Flight Methodologies'!$K$22*'Flight Methodologies'!$K$17*$E139*N139*$G139*'Emission Factors'!$E$10)))
))</f>
        <v>0</v>
      </c>
      <c r="W139" s="104">
        <f>IFERROR(((M139*$D139*$E139*$G139*'Emission Factors'!$E$11))
+
IF(SUM($O139:$P139)=0,0,
IF('Flight Methodologies'!$D$4="A",0,
IF('Flight Methodologies'!$D$4="B",0,
IF('Flight Methodologies'!$D$4="C",0,0)
)))
+
IF($N139=0,0,
IF('Flight Methodologies'!$K$4="A",0,0)
),"")</f>
        <v>0</v>
      </c>
      <c r="X139" s="104">
        <f>IFERROR(IF('Flight Methodologies'!$K$4="A",((($D139-'Flight Methodologies'!$K$9)*$E139*$G139*$N139*'Emission Factors'!$E$12)),((($D139-'Flight Methodologies'!$K$17)*$E139*$G139*$N139*'Emission Factors'!$E$12))
)
+
IF(SUM($O139:$P139)=0,0,
IF('Flight Methodologies'!$D$4="A",0,
IF('Flight Methodologies'!$D$4="B",0,
IF('Flight Methodologies'!$D$4="C",('Flight Methodologies'!$E$29*$E139*SUM($O139:$P139)*$G139*'Emission Factors'!$E$12),('Flight Methodologies'!$E$39*$E139*SUM($O139:$P139)*$G139*'Emission Factors'!$E$12))
))),"")</f>
        <v>0</v>
      </c>
      <c r="Y139" s="104">
        <f>IFERROR(IF('Flight Methodologies'!$D$4="A",((($D139-'Flight Methodologies'!$E$9)*$E139*$G139*$O139*'Emission Factors'!$E$13)),
IF('Flight Methodologies'!$D$4="B",((($D139-'Flight Methodologies'!$E$17)*$E139*$G139*$O139*'Emission Factors'!$E$13)),
IF('Flight Methodologies'!$D$4="C",((($D139-SUM('Flight Methodologies'!$E$29:$E$30))*$E139*$G139*$O139*'Emission Factors'!$E$13)),((($D139-SUM('Flight Methodologies'!$E$39:$E$40))*$E139*$G139*$O139*'Emission Factors'!$E$13)))))
+
IF(SUM($O139:$P139)=0,0,
IF('Flight Methodologies'!$D$4="A",0,
IF('Flight Methodologies'!$D$4="B",0,
IF('Flight Methodologies'!$D$4="C",0,0)
)))
+
IF($N139=0,0,
IF('Flight Methodologies'!$K$4="A",0,0)
),"")</f>
        <v>0</v>
      </c>
      <c r="Z139" s="104">
        <f>IFERROR(IF('Flight Methodologies'!$D$4="A",((($D139-'Flight Methodologies'!$E$9)*$E139*$G139*$P139*'Emission Factors'!$E$14)),
IF('Flight Methodologies'!$D$4="B",((($D139-'Flight Methodologies'!$E$17)*$E139*$G139*$P139*'Emission Factors'!$E$14)),
IF('Flight Methodologies'!$D$4="C",((($D139-SUM('Flight Methodologies'!$E$29:$E$30))*$E139*$G139*$P139*'Emission Factors'!$E$14)),((($D139-SUM('Flight Methodologies'!$E$39:$E$40))*$E139*$G139*$P139*'Emission Factors'!$E$14)))))
+
IF(SUM($O139:$P139)=0,0,
IF('Flight Methodologies'!$D$4="A",0,
IF('Flight Methodologies'!$D$4="B",0,
IF('Flight Methodologies'!$D$4="C",0,0)
)))
+
IF($N139=0,0,
IF('Flight Methodologies'!$K$4="A",0,0)
),"")</f>
        <v>0</v>
      </c>
      <c r="AA139" s="169">
        <f t="shared" si="4"/>
        <v>0</v>
      </c>
      <c r="AC139" s="109">
        <f t="shared" si="5"/>
        <v>0</v>
      </c>
    </row>
    <row r="140" spans="2:29" x14ac:dyDescent="0.35">
      <c r="B140" s="63" t="s">
        <v>128</v>
      </c>
      <c r="C140" s="63" t="str">
        <f>IFERROR(VLOOKUP(B140,'Country and Student Data'!$B$5:$E$300,2,FALSE),"")</f>
        <v>Europe</v>
      </c>
      <c r="D140" s="104">
        <f>IFERROR(
VLOOKUP($B140,'Country and Student Data'!$B$5:$D$300,3,FALSE)
+
IF(OR(C140="Home",C140="UK"),0,
IF('Flight Methodologies'!$D$4="A",'Flight Methodologies'!$E$9,
IF('Flight Methodologies'!$D$4="B",'Flight Methodologies'!$E$17,
IF('Flight Methodologies'!$D$4="C",'Flight Methodologies'!$E$29+'Flight Methodologies'!$E$30,'Flight Methodologies'!$E$39+'Flight Methodologies'!$E$40)))), "")</f>
        <v>2743.36</v>
      </c>
      <c r="E140" s="101">
        <f>IFERROR(VLOOKUP(B140,'Country and Student Data'!B:E,4,FALSE),"")</f>
        <v>9</v>
      </c>
      <c r="G140" s="85">
        <v>2</v>
      </c>
      <c r="H140" s="66"/>
      <c r="I140" s="86"/>
      <c r="J140" s="86"/>
      <c r="K140" s="86"/>
      <c r="L140" s="86"/>
      <c r="M140" s="86"/>
      <c r="N140" s="86"/>
      <c r="O140" s="86">
        <v>1</v>
      </c>
      <c r="P140" s="86"/>
      <c r="R140" s="104">
        <f>IFERROR(
((I140*$D140*$E140*$G140*'Emission Factors'!$E$6))
+
IF(SUM($O140:$P140)=0,0,
IF('Flight Methodologies'!$D$4="A",(0.5*'Flight Methodologies'!$E$9*$E140*SUM($O140:$P140)*$G140*'Emission Factors'!$E$6),
IF('Flight Methodologies'!$D$4="B",(('Flight Methodologies'!$E$18*'Flight Methodologies'!$E$17*$E140*SUM($O140:$P140)*$G140*'Emission Factors'!$E$6)),
IF('Flight Methodologies'!$D$4="C",(0.5*'Flight Methodologies'!$E$30*$E140*SUM($O140:$P140)*$G140*'Emission Factors'!$E$6),(('Flight Methodologies'!$E$41*'Flight Methodologies'!$E$40*$E140*SUM($O140:$P140)*$G140*'Emission Factors'!$E$6)))
)))
+
IF($N140=0,0,
IF('Flight Methodologies'!$K$4="A",(0.5*'Flight Methodologies'!$K$9*$E140*$N140*$G140*'Emission Factors'!$E$6),(('Flight Methodologies'!$K$18*'Flight Methodologies'!$K$17*$E140*N140*$G140*'Emission Factors'!$E$6)))
),"")</f>
        <v>8.0987040000000015</v>
      </c>
      <c r="S140" s="104">
        <f>IFERROR(((J140*$D140*$E140*$G140*'Emission Factors'!$E$7))
+
IF(SUM($O140:$P140)=0,0,
IF('Flight Methodologies'!$D$4="A",(0.5*'Flight Methodologies'!$E$9*$E140*SUM($O140:$P140)*$G140*'Emission Factors'!$E$7),
IF('Flight Methodologies'!$D$4="B",(('Flight Methodologies'!$E$19*'Flight Methodologies'!$E$17*$E140*SUM($O140:$P140)*$G140*'Emission Factors'!$E$7)),
IF('Flight Methodologies'!$D$4="C",(0.5*'Flight Methodologies'!$E$30*$E140*SUM($O140:$P140)*$G140*'Emission Factors'!$E$7),(('Flight Methodologies'!$E$42*'Flight Methodologies'!$E$40*$E140*SUM($O140:$P140)*$G140*'Emission Factors'!$E$7)))
)))
+
IF($N140=0,0,
IF('Flight Methodologies'!$K$4="A",(0.5*'Flight Methodologies'!$K$9*$E140*$N140*$G140*'Emission Factors'!$E$7),(('Flight Methodologies'!$K$19*'Flight Methodologies'!$K$17*$E140*N140*$G140*'Emission Factors'!$E$7)))
),"")</f>
        <v>0</v>
      </c>
      <c r="T140" s="104">
        <f>IFERROR(((K140*$D140*$E140*$G140*'Emission Factors'!$E$8))
+
IF(SUM($O140:$P140)=0,0,
IF('Flight Methodologies'!$D$4="A",0,
IF('Flight Methodologies'!$D$4="B",(('Flight Methodologies'!$E$20*'Flight Methodologies'!$E$17*$E140*SUM($O140:$P140)*$G140*'Emission Factors'!$E$8)),
IF('Flight Methodologies'!$D$4="C",0,(('Flight Methodologies'!$E$43*'Flight Methodologies'!$E$40*$E140*SUM($O140:$P140)*$G140*'Emission Factors'!$E$8)))
)))
+
IF($N140=0,0,
IF('Flight Methodologies'!$K$4="A",0,(('Flight Methodologies'!$K$20*'Flight Methodologies'!$K$17*$E140*N140*$G140*'Emission Factors'!$E$8)))
),"")</f>
        <v>0</v>
      </c>
      <c r="U140" s="104">
        <f>IFERROR(((L140*$D140*$E140*$G140*'Emission Factors'!$E$9))
+
IF(SUM($O140:$P140)=0,0,
IF('Flight Methodologies'!$D$4="A",0,
IF('Flight Methodologies'!$D$4="B",(('Flight Methodologies'!$E$21*'Flight Methodologies'!$E$17*$E140*SUM($O140:$P140)*$G140*'Emission Factors'!$E$9)),
IF('Flight Methodologies'!$D$4="C",0,(('Flight Methodologies'!$E$44*'Flight Methodologies'!$E$40*$E140*SUM($O140:$P140)*$G140*'Emission Factors'!$E$9)))
)))
+
IF($N140=0,0,
IF('Flight Methodologies'!$K$4="A",0,(('Flight Methodologies'!$K$21*'Flight Methodologies'!$K$17*$E140*N140*$G140*'Emission Factors'!$E$9)))
),"")</f>
        <v>4.9645091790604026</v>
      </c>
      <c r="V140" s="104">
        <f>IF(SUM(I140:P140)=0,"",
IF(SUM($O140:$P140)=0,0,
IF('Flight Methodologies'!$D$4="A",0,
IF('Flight Methodologies'!$D$4="B",(('Flight Methodologies'!$E$22*'Flight Methodologies'!$E$17*$E140*SUM($O140:$P140)*$G140*'Emission Factors'!$E$10)),
IF('Flight Methodologies'!$D$4="C",0,(('Flight Methodologies'!$E$45*'Flight Methodologies'!$E$40*$E140*SUM($O140:$P140)*$G140*'Emission Factors'!$E$10)))
)))
+
IF($N140=0,0,
IF('Flight Methodologies'!$K$4="A",0,(('Flight Methodologies'!$K$22*'Flight Methodologies'!$K$17*$E140*N140*$G140*'Emission Factors'!$E$10)))
))</f>
        <v>7.2226854005991941</v>
      </c>
      <c r="W140" s="104">
        <f>IFERROR(((M140*$D140*$E140*$G140*'Emission Factors'!$E$11))
+
IF(SUM($O140:$P140)=0,0,
IF('Flight Methodologies'!$D$4="A",0,
IF('Flight Methodologies'!$D$4="B",0,
IF('Flight Methodologies'!$D$4="C",0,0)
)))
+
IF($N140=0,0,
IF('Flight Methodologies'!$K$4="A",0,0)
),"")</f>
        <v>0</v>
      </c>
      <c r="X140" s="104">
        <f>IFERROR(IF('Flight Methodologies'!$K$4="A",((($D140-'Flight Methodologies'!$K$9)*$E140*$G140*$N140*'Emission Factors'!$E$12)),((($D140-'Flight Methodologies'!$K$17)*$E140*$G140*$N140*'Emission Factors'!$E$12))
)
+
IF(SUM($O140:$P140)=0,0,
IF('Flight Methodologies'!$D$4="A",0,
IF('Flight Methodologies'!$D$4="B",0,
IF('Flight Methodologies'!$D$4="C",('Flight Methodologies'!$E$29*$E140*SUM($O140:$P140)*$G140*'Emission Factors'!$E$12),('Flight Methodologies'!$E$39*$E140*SUM($O140:$P140)*$G140*'Emission Factors'!$E$12))
))),"")</f>
        <v>3176.7727067999999</v>
      </c>
      <c r="Y140" s="104">
        <f>IFERROR(IF('Flight Methodologies'!$D$4="A",((($D140-'Flight Methodologies'!$E$9)*$E140*$G140*$O140*'Emission Factors'!$E$13)),
IF('Flight Methodologies'!$D$4="B",((($D140-'Flight Methodologies'!$E$17)*$E140*$G140*$O140*'Emission Factors'!$E$13)),
IF('Flight Methodologies'!$D$4="C",((($D140-SUM('Flight Methodologies'!$E$29:$E$30))*$E140*$G140*$O140*'Emission Factors'!$E$13)),((($D140-SUM('Flight Methodologies'!$E$39:$E$40))*$E140*$G140*$O140*'Emission Factors'!$E$13)))))
+
IF(SUM($O140:$P140)=0,0,
IF('Flight Methodologies'!$D$4="A",0,
IF('Flight Methodologies'!$D$4="B",0,
IF('Flight Methodologies'!$D$4="C",0,0)
)))
+
IF($N140=0,0,
IF('Flight Methodologies'!$K$4="A",0,0)
),"")</f>
        <v>6872.2948314000005</v>
      </c>
      <c r="Z140" s="104">
        <f>IFERROR(IF('Flight Methodologies'!$D$4="A",((($D140-'Flight Methodologies'!$E$9)*$E140*$G140*$P140*'Emission Factors'!$E$14)),
IF('Flight Methodologies'!$D$4="B",((($D140-'Flight Methodologies'!$E$17)*$E140*$G140*$P140*'Emission Factors'!$E$14)),
IF('Flight Methodologies'!$D$4="C",((($D140-SUM('Flight Methodologies'!$E$29:$E$30))*$E140*$G140*$P140*'Emission Factors'!$E$14)),((($D140-SUM('Flight Methodologies'!$E$39:$E$40))*$E140*$G140*$P140*'Emission Factors'!$E$14)))))
+
IF(SUM($O140:$P140)=0,0,
IF('Flight Methodologies'!$D$4="A",0,
IF('Flight Methodologies'!$D$4="B",0,
IF('Flight Methodologies'!$D$4="C",0,0)
)))
+
IF($N140=0,0,
IF('Flight Methodologies'!$K$4="A",0,0)
),"")</f>
        <v>0</v>
      </c>
      <c r="AA140" s="169">
        <f t="shared" si="4"/>
        <v>10069.35343677966</v>
      </c>
      <c r="AC140" s="109">
        <f t="shared" si="5"/>
        <v>10.069353436779661</v>
      </c>
    </row>
    <row r="141" spans="2:29" x14ac:dyDescent="0.35">
      <c r="B141" s="63" t="s">
        <v>129</v>
      </c>
      <c r="C141" s="63" t="str">
        <f>IFERROR(VLOOKUP(B141,'Country and Student Data'!$B$5:$E$300,2,FALSE),"")</f>
        <v>Oceania</v>
      </c>
      <c r="D141" s="104">
        <f>IFERROR(
VLOOKUP($B141,'Country and Student Data'!$B$5:$D$300,3,FALSE)
+
IF(OR(C141="Home",C141="UK"),0,
IF('Flight Methodologies'!$D$4="A",'Flight Methodologies'!$E$9,
IF('Flight Methodologies'!$D$4="B",'Flight Methodologies'!$E$17,
IF('Flight Methodologies'!$D$4="C",'Flight Methodologies'!$E$29+'Flight Methodologies'!$E$30,'Flight Methodologies'!$E$39+'Flight Methodologies'!$E$40)))), "")</f>
        <v>14101.73</v>
      </c>
      <c r="E141" s="101">
        <f>IFERROR(VLOOKUP(B141,'Country and Student Data'!B:E,4,FALSE),"")</f>
        <v>0</v>
      </c>
      <c r="G141" s="85">
        <v>2</v>
      </c>
      <c r="H141" s="66"/>
      <c r="I141" s="86"/>
      <c r="J141" s="86"/>
      <c r="K141" s="86"/>
      <c r="L141" s="86"/>
      <c r="M141" s="86"/>
      <c r="N141" s="86"/>
      <c r="O141" s="86"/>
      <c r="P141" s="86">
        <v>1</v>
      </c>
      <c r="R141" s="104">
        <f>IFERROR(
((I141*$D141*$E141*$G141*'Emission Factors'!$E$6))
+
IF(SUM($O141:$P141)=0,0,
IF('Flight Methodologies'!$D$4="A",(0.5*'Flight Methodologies'!$E$9*$E141*SUM($O141:$P141)*$G141*'Emission Factors'!$E$6),
IF('Flight Methodologies'!$D$4="B",(('Flight Methodologies'!$E$18*'Flight Methodologies'!$E$17*$E141*SUM($O141:$P141)*$G141*'Emission Factors'!$E$6)),
IF('Flight Methodologies'!$D$4="C",(0.5*'Flight Methodologies'!$E$30*$E141*SUM($O141:$P141)*$G141*'Emission Factors'!$E$6),(('Flight Methodologies'!$E$41*'Flight Methodologies'!$E$40*$E141*SUM($O141:$P141)*$G141*'Emission Factors'!$E$6)))
)))
+
IF($N141=0,0,
IF('Flight Methodologies'!$K$4="A",(0.5*'Flight Methodologies'!$K$9*$E141*$N141*$G141*'Emission Factors'!$E$6),(('Flight Methodologies'!$K$18*'Flight Methodologies'!$K$17*$E141*N141*$G141*'Emission Factors'!$E$6)))
),"")</f>
        <v>0</v>
      </c>
      <c r="S141" s="104">
        <f>IFERROR(((J141*$D141*$E141*$G141*'Emission Factors'!$E$7))
+
IF(SUM($O141:$P141)=0,0,
IF('Flight Methodologies'!$D$4="A",(0.5*'Flight Methodologies'!$E$9*$E141*SUM($O141:$P141)*$G141*'Emission Factors'!$E$7),
IF('Flight Methodologies'!$D$4="B",(('Flight Methodologies'!$E$19*'Flight Methodologies'!$E$17*$E141*SUM($O141:$P141)*$G141*'Emission Factors'!$E$7)),
IF('Flight Methodologies'!$D$4="C",(0.5*'Flight Methodologies'!$E$30*$E141*SUM($O141:$P141)*$G141*'Emission Factors'!$E$7),(('Flight Methodologies'!$E$42*'Flight Methodologies'!$E$40*$E141*SUM($O141:$P141)*$G141*'Emission Factors'!$E$7)))
)))
+
IF($N141=0,0,
IF('Flight Methodologies'!$K$4="A",(0.5*'Flight Methodologies'!$K$9*$E141*$N141*$G141*'Emission Factors'!$E$7),(('Flight Methodologies'!$K$19*'Flight Methodologies'!$K$17*$E141*N141*$G141*'Emission Factors'!$E$7)))
),"")</f>
        <v>0</v>
      </c>
      <c r="T141" s="104">
        <f>IFERROR(((K141*$D141*$E141*$G141*'Emission Factors'!$E$8))
+
IF(SUM($O141:$P141)=0,0,
IF('Flight Methodologies'!$D$4="A",0,
IF('Flight Methodologies'!$D$4="B",(('Flight Methodologies'!$E$20*'Flight Methodologies'!$E$17*$E141*SUM($O141:$P141)*$G141*'Emission Factors'!$E$8)),
IF('Flight Methodologies'!$D$4="C",0,(('Flight Methodologies'!$E$43*'Flight Methodologies'!$E$40*$E141*SUM($O141:$P141)*$G141*'Emission Factors'!$E$8)))
)))
+
IF($N141=0,0,
IF('Flight Methodologies'!$K$4="A",0,(('Flight Methodologies'!$K$20*'Flight Methodologies'!$K$17*$E141*N141*$G141*'Emission Factors'!$E$8)))
),"")</f>
        <v>0</v>
      </c>
      <c r="U141" s="104">
        <f>IFERROR(((L141*$D141*$E141*$G141*'Emission Factors'!$E$9))
+
IF(SUM($O141:$P141)=0,0,
IF('Flight Methodologies'!$D$4="A",0,
IF('Flight Methodologies'!$D$4="B",(('Flight Methodologies'!$E$21*'Flight Methodologies'!$E$17*$E141*SUM($O141:$P141)*$G141*'Emission Factors'!$E$9)),
IF('Flight Methodologies'!$D$4="C",0,(('Flight Methodologies'!$E$44*'Flight Methodologies'!$E$40*$E141*SUM($O141:$P141)*$G141*'Emission Factors'!$E$9)))
)))
+
IF($N141=0,0,
IF('Flight Methodologies'!$K$4="A",0,(('Flight Methodologies'!$K$21*'Flight Methodologies'!$K$17*$E141*N141*$G141*'Emission Factors'!$E$9)))
),"")</f>
        <v>0</v>
      </c>
      <c r="V141" s="104">
        <f>IF(SUM(I141:P141)=0,"",
IF(SUM($O141:$P141)=0,0,
IF('Flight Methodologies'!$D$4="A",0,
IF('Flight Methodologies'!$D$4="B",(('Flight Methodologies'!$E$22*'Flight Methodologies'!$E$17*$E141*SUM($O141:$P141)*$G141*'Emission Factors'!$E$10)),
IF('Flight Methodologies'!$D$4="C",0,(('Flight Methodologies'!$E$45*'Flight Methodologies'!$E$40*$E141*SUM($O141:$P141)*$G141*'Emission Factors'!$E$10)))
)))
+
IF($N141=0,0,
IF('Flight Methodologies'!$K$4="A",0,(('Flight Methodologies'!$K$22*'Flight Methodologies'!$K$17*$E141*N141*$G141*'Emission Factors'!$E$10)))
))</f>
        <v>0</v>
      </c>
      <c r="W141" s="104">
        <f>IFERROR(((M141*$D141*$E141*$G141*'Emission Factors'!$E$11))
+
IF(SUM($O141:$P141)=0,0,
IF('Flight Methodologies'!$D$4="A",0,
IF('Flight Methodologies'!$D$4="B",0,
IF('Flight Methodologies'!$D$4="C",0,0)
)))
+
IF($N141=0,0,
IF('Flight Methodologies'!$K$4="A",0,0)
),"")</f>
        <v>0</v>
      </c>
      <c r="X141" s="104">
        <f>IFERROR(IF('Flight Methodologies'!$K$4="A",((($D141-'Flight Methodologies'!$K$9)*$E141*$G141*$N141*'Emission Factors'!$E$12)),((($D141-'Flight Methodologies'!$K$17)*$E141*$G141*$N141*'Emission Factors'!$E$12))
)
+
IF(SUM($O141:$P141)=0,0,
IF('Flight Methodologies'!$D$4="A",0,
IF('Flight Methodologies'!$D$4="B",0,
IF('Flight Methodologies'!$D$4="C",('Flight Methodologies'!$E$29*$E141*SUM($O141:$P141)*$G141*'Emission Factors'!$E$12),('Flight Methodologies'!$E$39*$E141*SUM($O141:$P141)*$G141*'Emission Factors'!$E$12))
))),"")</f>
        <v>0</v>
      </c>
      <c r="Y141" s="104">
        <f>IFERROR(IF('Flight Methodologies'!$D$4="A",((($D141-'Flight Methodologies'!$E$9)*$E141*$G141*$O141*'Emission Factors'!$E$13)),
IF('Flight Methodologies'!$D$4="B",((($D141-'Flight Methodologies'!$E$17)*$E141*$G141*$O141*'Emission Factors'!$E$13)),
IF('Flight Methodologies'!$D$4="C",((($D141-SUM('Flight Methodologies'!$E$29:$E$30))*$E141*$G141*$O141*'Emission Factors'!$E$13)),((($D141-SUM('Flight Methodologies'!$E$39:$E$40))*$E141*$G141*$O141*'Emission Factors'!$E$13)))))
+
IF(SUM($O141:$P141)=0,0,
IF('Flight Methodologies'!$D$4="A",0,
IF('Flight Methodologies'!$D$4="B",0,
IF('Flight Methodologies'!$D$4="C",0,0)
)))
+
IF($N141=0,0,
IF('Flight Methodologies'!$K$4="A",0,0)
),"")</f>
        <v>0</v>
      </c>
      <c r="Z141" s="104">
        <f>IFERROR(IF('Flight Methodologies'!$D$4="A",((($D141-'Flight Methodologies'!$E$9)*$E141*$G141*$P141*'Emission Factors'!$E$14)),
IF('Flight Methodologies'!$D$4="B",((($D141-'Flight Methodologies'!$E$17)*$E141*$G141*$P141*'Emission Factors'!$E$14)),
IF('Flight Methodologies'!$D$4="C",((($D141-SUM('Flight Methodologies'!$E$29:$E$30))*$E141*$G141*$P141*'Emission Factors'!$E$14)),((($D141-SUM('Flight Methodologies'!$E$39:$E$40))*$E141*$G141*$P141*'Emission Factors'!$E$14)))))
+
IF(SUM($O141:$P141)=0,0,
IF('Flight Methodologies'!$D$4="A",0,
IF('Flight Methodologies'!$D$4="B",0,
IF('Flight Methodologies'!$D$4="C",0,0)
)))
+
IF($N141=0,0,
IF('Flight Methodologies'!$K$4="A",0,0)
),"")</f>
        <v>0</v>
      </c>
      <c r="AA141" s="169">
        <f t="shared" si="4"/>
        <v>0</v>
      </c>
      <c r="AC141" s="109">
        <f t="shared" si="5"/>
        <v>0</v>
      </c>
    </row>
    <row r="142" spans="2:29" x14ac:dyDescent="0.35">
      <c r="B142" s="63" t="s">
        <v>130</v>
      </c>
      <c r="C142" s="63" t="str">
        <f>IFERROR(VLOOKUP(B142,'Country and Student Data'!$B$5:$E$300,2,FALSE),"")</f>
        <v>Africa</v>
      </c>
      <c r="D142" s="104">
        <f>IFERROR(
VLOOKUP($B142,'Country and Student Data'!$B$5:$D$300,3,FALSE)
+
IF(OR(C142="Home",C142="UK"),0,
IF('Flight Methodologies'!$D$4="A",'Flight Methodologies'!$E$9,
IF('Flight Methodologies'!$D$4="B",'Flight Methodologies'!$E$17,
IF('Flight Methodologies'!$D$4="C",'Flight Methodologies'!$E$29+'Flight Methodologies'!$E$30,'Flight Methodologies'!$E$39+'Flight Methodologies'!$E$40)))), "")</f>
        <v>4623.26</v>
      </c>
      <c r="E142" s="101">
        <f>IFERROR(VLOOKUP(B142,'Country and Student Data'!B:E,4,FALSE),"")</f>
        <v>1</v>
      </c>
      <c r="G142" s="85">
        <v>2</v>
      </c>
      <c r="H142" s="66"/>
      <c r="I142" s="86"/>
      <c r="J142" s="86"/>
      <c r="K142" s="86"/>
      <c r="L142" s="86"/>
      <c r="M142" s="86"/>
      <c r="N142" s="86"/>
      <c r="O142" s="86"/>
      <c r="P142" s="86">
        <v>1</v>
      </c>
      <c r="R142" s="104">
        <f>IFERROR(
((I142*$D142*$E142*$G142*'Emission Factors'!$E$6))
+
IF(SUM($O142:$P142)=0,0,
IF('Flight Methodologies'!$D$4="A",(0.5*'Flight Methodologies'!$E$9*$E142*SUM($O142:$P142)*$G142*'Emission Factors'!$E$6),
IF('Flight Methodologies'!$D$4="B",(('Flight Methodologies'!$E$18*'Flight Methodologies'!$E$17*$E142*SUM($O142:$P142)*$G142*'Emission Factors'!$E$6)),
IF('Flight Methodologies'!$D$4="C",(0.5*'Flight Methodologies'!$E$30*$E142*SUM($O142:$P142)*$G142*'Emission Factors'!$E$6),(('Flight Methodologies'!$E$41*'Flight Methodologies'!$E$40*$E142*SUM($O142:$P142)*$G142*'Emission Factors'!$E$6)))
)))
+
IF($N142=0,0,
IF('Flight Methodologies'!$K$4="A",(0.5*'Flight Methodologies'!$K$9*$E142*$N142*$G142*'Emission Factors'!$E$6),(('Flight Methodologies'!$K$18*'Flight Methodologies'!$K$17*$E142*N142*$G142*'Emission Factors'!$E$6)))
),"")</f>
        <v>0.8998560000000001</v>
      </c>
      <c r="S142" s="104">
        <f>IFERROR(((J142*$D142*$E142*$G142*'Emission Factors'!$E$7))
+
IF(SUM($O142:$P142)=0,0,
IF('Flight Methodologies'!$D$4="A",(0.5*'Flight Methodologies'!$E$9*$E142*SUM($O142:$P142)*$G142*'Emission Factors'!$E$7),
IF('Flight Methodologies'!$D$4="B",(('Flight Methodologies'!$E$19*'Flight Methodologies'!$E$17*$E142*SUM($O142:$P142)*$G142*'Emission Factors'!$E$7)),
IF('Flight Methodologies'!$D$4="C",(0.5*'Flight Methodologies'!$E$30*$E142*SUM($O142:$P142)*$G142*'Emission Factors'!$E$7),(('Flight Methodologies'!$E$42*'Flight Methodologies'!$E$40*$E142*SUM($O142:$P142)*$G142*'Emission Factors'!$E$7)))
)))
+
IF($N142=0,0,
IF('Flight Methodologies'!$K$4="A",(0.5*'Flight Methodologies'!$K$9*$E142*$N142*$G142*'Emission Factors'!$E$7),(('Flight Methodologies'!$K$19*'Flight Methodologies'!$K$17*$E142*N142*$G142*'Emission Factors'!$E$7)))
),"")</f>
        <v>0</v>
      </c>
      <c r="T142" s="104">
        <f>IFERROR(((K142*$D142*$E142*$G142*'Emission Factors'!$E$8))
+
IF(SUM($O142:$P142)=0,0,
IF('Flight Methodologies'!$D$4="A",0,
IF('Flight Methodologies'!$D$4="B",(('Flight Methodologies'!$E$20*'Flight Methodologies'!$E$17*$E142*SUM($O142:$P142)*$G142*'Emission Factors'!$E$8)),
IF('Flight Methodologies'!$D$4="C",0,(('Flight Methodologies'!$E$43*'Flight Methodologies'!$E$40*$E142*SUM($O142:$P142)*$G142*'Emission Factors'!$E$8)))
)))
+
IF($N142=0,0,
IF('Flight Methodologies'!$K$4="A",0,(('Flight Methodologies'!$K$20*'Flight Methodologies'!$K$17*$E142*N142*$G142*'Emission Factors'!$E$8)))
),"")</f>
        <v>0</v>
      </c>
      <c r="U142" s="104">
        <f>IFERROR(((L142*$D142*$E142*$G142*'Emission Factors'!$E$9))
+
IF(SUM($O142:$P142)=0,0,
IF('Flight Methodologies'!$D$4="A",0,
IF('Flight Methodologies'!$D$4="B",(('Flight Methodologies'!$E$21*'Flight Methodologies'!$E$17*$E142*SUM($O142:$P142)*$G142*'Emission Factors'!$E$9)),
IF('Flight Methodologies'!$D$4="C",0,(('Flight Methodologies'!$E$44*'Flight Methodologies'!$E$40*$E142*SUM($O142:$P142)*$G142*'Emission Factors'!$E$9)))
)))
+
IF($N142=0,0,
IF('Flight Methodologies'!$K$4="A",0,(('Flight Methodologies'!$K$21*'Flight Methodologies'!$K$17*$E142*N142*$G142*'Emission Factors'!$E$9)))
),"")</f>
        <v>0.55161213100671147</v>
      </c>
      <c r="V142" s="104">
        <f>IF(SUM(I142:P142)=0,"",
IF(SUM($O142:$P142)=0,0,
IF('Flight Methodologies'!$D$4="A",0,
IF('Flight Methodologies'!$D$4="B",(('Flight Methodologies'!$E$22*'Flight Methodologies'!$E$17*$E142*SUM($O142:$P142)*$G142*'Emission Factors'!$E$10)),
IF('Flight Methodologies'!$D$4="C",0,(('Flight Methodologies'!$E$45*'Flight Methodologies'!$E$40*$E142*SUM($O142:$P142)*$G142*'Emission Factors'!$E$10)))
)))
+
IF($N142=0,0,
IF('Flight Methodologies'!$K$4="A",0,(('Flight Methodologies'!$K$22*'Flight Methodologies'!$K$17*$E142*N142*$G142*'Emission Factors'!$E$10)))
))</f>
        <v>0.80252060006657711</v>
      </c>
      <c r="W142" s="104">
        <f>IFERROR(((M142*$D142*$E142*$G142*'Emission Factors'!$E$11))
+
IF(SUM($O142:$P142)=0,0,
IF('Flight Methodologies'!$D$4="A",0,
IF('Flight Methodologies'!$D$4="B",0,
IF('Flight Methodologies'!$D$4="C",0,0)
)))
+
IF($N142=0,0,
IF('Flight Methodologies'!$K$4="A",0,0)
),"")</f>
        <v>0</v>
      </c>
      <c r="X142" s="104">
        <f>IFERROR(IF('Flight Methodologies'!$K$4="A",((($D142-'Flight Methodologies'!$K$9)*$E142*$G142*$N142*'Emission Factors'!$E$12)),((($D142-'Flight Methodologies'!$K$17)*$E142*$G142*$N142*'Emission Factors'!$E$12))
)
+
IF(SUM($O142:$P142)=0,0,
IF('Flight Methodologies'!$D$4="A",0,
IF('Flight Methodologies'!$D$4="B",0,
IF('Flight Methodologies'!$D$4="C",('Flight Methodologies'!$E$29*$E142*SUM($O142:$P142)*$G142*'Emission Factors'!$E$12),('Flight Methodologies'!$E$39*$E142*SUM($O142:$P142)*$G142*'Emission Factors'!$E$12))
))),"")</f>
        <v>352.97474519999997</v>
      </c>
      <c r="Y142" s="104">
        <f>IFERROR(IF('Flight Methodologies'!$D$4="A",((($D142-'Flight Methodologies'!$E$9)*$E142*$G142*$O142*'Emission Factors'!$E$13)),
IF('Flight Methodologies'!$D$4="B",((($D142-'Flight Methodologies'!$E$17)*$E142*$G142*$O142*'Emission Factors'!$E$13)),
IF('Flight Methodologies'!$D$4="C",((($D142-SUM('Flight Methodologies'!$E$29:$E$30))*$E142*$G142*$O142*'Emission Factors'!$E$13)),((($D142-SUM('Flight Methodologies'!$E$39:$E$40))*$E142*$G142*$O142*'Emission Factors'!$E$13)))))
+
IF(SUM($O142:$P142)=0,0,
IF('Flight Methodologies'!$D$4="A",0,
IF('Flight Methodologies'!$D$4="B",0,
IF('Flight Methodologies'!$D$4="C",0,0)
)))
+
IF($N142=0,0,
IF('Flight Methodologies'!$K$4="A",0,0)
),"")</f>
        <v>0</v>
      </c>
      <c r="Z142" s="104">
        <f>IFERROR(IF('Flight Methodologies'!$D$4="A",((($D142-'Flight Methodologies'!$E$9)*$E142*$G142*$P142*'Emission Factors'!$E$14)),
IF('Flight Methodologies'!$D$4="B",((($D142-'Flight Methodologies'!$E$17)*$E142*$G142*$P142*'Emission Factors'!$E$14)),
IF('Flight Methodologies'!$D$4="C",((($D142-SUM('Flight Methodologies'!$E$29:$E$30))*$E142*$G142*$P142*'Emission Factors'!$E$14)),((($D142-SUM('Flight Methodologies'!$E$39:$E$40))*$E142*$G142*$P142*'Emission Factors'!$E$14)))))
+
IF(SUM($O142:$P142)=0,0,
IF('Flight Methodologies'!$D$4="A",0,
IF('Flight Methodologies'!$D$4="B",0,
IF('Flight Methodologies'!$D$4="C",0,0)
)))
+
IF($N142=0,0,
IF('Flight Methodologies'!$K$4="A",0,0)
),"")</f>
        <v>1587.9488918000002</v>
      </c>
      <c r="AA142" s="169">
        <f t="shared" si="4"/>
        <v>1943.1776257310735</v>
      </c>
      <c r="AC142" s="109">
        <f t="shared" si="5"/>
        <v>1.9431776257310736</v>
      </c>
    </row>
    <row r="143" spans="2:29" x14ac:dyDescent="0.35">
      <c r="B143" s="63" t="s">
        <v>131</v>
      </c>
      <c r="C143" s="63" t="str">
        <f>IFERROR(VLOOKUP(B143,'Country and Student Data'!$B$5:$E$300,2,FALSE),"")</f>
        <v>Africa</v>
      </c>
      <c r="D143" s="104">
        <f>IFERROR(
VLOOKUP($B143,'Country and Student Data'!$B$5:$D$300,3,FALSE)
+
IF(OR(C143="Home",C143="UK"),0,
IF('Flight Methodologies'!$D$4="A",'Flight Methodologies'!$E$9,
IF('Flight Methodologies'!$D$4="B",'Flight Methodologies'!$E$17,
IF('Flight Methodologies'!$D$4="C",'Flight Methodologies'!$E$29+'Flight Methodologies'!$E$30,'Flight Methodologies'!$E$39+'Flight Methodologies'!$E$40)))), "")</f>
        <v>10388.06</v>
      </c>
      <c r="E143" s="101">
        <f>IFERROR(VLOOKUP(B143,'Country and Student Data'!B:E,4,FALSE),"")</f>
        <v>0</v>
      </c>
      <c r="G143" s="85">
        <v>2</v>
      </c>
      <c r="H143" s="66"/>
      <c r="I143" s="86"/>
      <c r="J143" s="86"/>
      <c r="K143" s="86"/>
      <c r="L143" s="86"/>
      <c r="M143" s="86"/>
      <c r="N143" s="86"/>
      <c r="O143" s="86"/>
      <c r="P143" s="86">
        <v>1</v>
      </c>
      <c r="R143" s="104">
        <f>IFERROR(
((I143*$D143*$E143*$G143*'Emission Factors'!$E$6))
+
IF(SUM($O143:$P143)=0,0,
IF('Flight Methodologies'!$D$4="A",(0.5*'Flight Methodologies'!$E$9*$E143*SUM($O143:$P143)*$G143*'Emission Factors'!$E$6),
IF('Flight Methodologies'!$D$4="B",(('Flight Methodologies'!$E$18*'Flight Methodologies'!$E$17*$E143*SUM($O143:$P143)*$G143*'Emission Factors'!$E$6)),
IF('Flight Methodologies'!$D$4="C",(0.5*'Flight Methodologies'!$E$30*$E143*SUM($O143:$P143)*$G143*'Emission Factors'!$E$6),(('Flight Methodologies'!$E$41*'Flight Methodologies'!$E$40*$E143*SUM($O143:$P143)*$G143*'Emission Factors'!$E$6)))
)))
+
IF($N143=0,0,
IF('Flight Methodologies'!$K$4="A",(0.5*'Flight Methodologies'!$K$9*$E143*$N143*$G143*'Emission Factors'!$E$6),(('Flight Methodologies'!$K$18*'Flight Methodologies'!$K$17*$E143*N143*$G143*'Emission Factors'!$E$6)))
),"")</f>
        <v>0</v>
      </c>
      <c r="S143" s="104">
        <f>IFERROR(((J143*$D143*$E143*$G143*'Emission Factors'!$E$7))
+
IF(SUM($O143:$P143)=0,0,
IF('Flight Methodologies'!$D$4="A",(0.5*'Flight Methodologies'!$E$9*$E143*SUM($O143:$P143)*$G143*'Emission Factors'!$E$7),
IF('Flight Methodologies'!$D$4="B",(('Flight Methodologies'!$E$19*'Flight Methodologies'!$E$17*$E143*SUM($O143:$P143)*$G143*'Emission Factors'!$E$7)),
IF('Flight Methodologies'!$D$4="C",(0.5*'Flight Methodologies'!$E$30*$E143*SUM($O143:$P143)*$G143*'Emission Factors'!$E$7),(('Flight Methodologies'!$E$42*'Flight Methodologies'!$E$40*$E143*SUM($O143:$P143)*$G143*'Emission Factors'!$E$7)))
)))
+
IF($N143=0,0,
IF('Flight Methodologies'!$K$4="A",(0.5*'Flight Methodologies'!$K$9*$E143*$N143*$G143*'Emission Factors'!$E$7),(('Flight Methodologies'!$K$19*'Flight Methodologies'!$K$17*$E143*N143*$G143*'Emission Factors'!$E$7)))
),"")</f>
        <v>0</v>
      </c>
      <c r="T143" s="104">
        <f>IFERROR(((K143*$D143*$E143*$G143*'Emission Factors'!$E$8))
+
IF(SUM($O143:$P143)=0,0,
IF('Flight Methodologies'!$D$4="A",0,
IF('Flight Methodologies'!$D$4="B",(('Flight Methodologies'!$E$20*'Flight Methodologies'!$E$17*$E143*SUM($O143:$P143)*$G143*'Emission Factors'!$E$8)),
IF('Flight Methodologies'!$D$4="C",0,(('Flight Methodologies'!$E$43*'Flight Methodologies'!$E$40*$E143*SUM($O143:$P143)*$G143*'Emission Factors'!$E$8)))
)))
+
IF($N143=0,0,
IF('Flight Methodologies'!$K$4="A",0,(('Flight Methodologies'!$K$20*'Flight Methodologies'!$K$17*$E143*N143*$G143*'Emission Factors'!$E$8)))
),"")</f>
        <v>0</v>
      </c>
      <c r="U143" s="104">
        <f>IFERROR(((L143*$D143*$E143*$G143*'Emission Factors'!$E$9))
+
IF(SUM($O143:$P143)=0,0,
IF('Flight Methodologies'!$D$4="A",0,
IF('Flight Methodologies'!$D$4="B",(('Flight Methodologies'!$E$21*'Flight Methodologies'!$E$17*$E143*SUM($O143:$P143)*$G143*'Emission Factors'!$E$9)),
IF('Flight Methodologies'!$D$4="C",0,(('Flight Methodologies'!$E$44*'Flight Methodologies'!$E$40*$E143*SUM($O143:$P143)*$G143*'Emission Factors'!$E$9)))
)))
+
IF($N143=0,0,
IF('Flight Methodologies'!$K$4="A",0,(('Flight Methodologies'!$K$21*'Flight Methodologies'!$K$17*$E143*N143*$G143*'Emission Factors'!$E$9)))
),"")</f>
        <v>0</v>
      </c>
      <c r="V143" s="104">
        <f>IF(SUM(I143:P143)=0,"",
IF(SUM($O143:$P143)=0,0,
IF('Flight Methodologies'!$D$4="A",0,
IF('Flight Methodologies'!$D$4="B",(('Flight Methodologies'!$E$22*'Flight Methodologies'!$E$17*$E143*SUM($O143:$P143)*$G143*'Emission Factors'!$E$10)),
IF('Flight Methodologies'!$D$4="C",0,(('Flight Methodologies'!$E$45*'Flight Methodologies'!$E$40*$E143*SUM($O143:$P143)*$G143*'Emission Factors'!$E$10)))
)))
+
IF($N143=0,0,
IF('Flight Methodologies'!$K$4="A",0,(('Flight Methodologies'!$K$22*'Flight Methodologies'!$K$17*$E143*N143*$G143*'Emission Factors'!$E$10)))
))</f>
        <v>0</v>
      </c>
      <c r="W143" s="104">
        <f>IFERROR(((M143*$D143*$E143*$G143*'Emission Factors'!$E$11))
+
IF(SUM($O143:$P143)=0,0,
IF('Flight Methodologies'!$D$4="A",0,
IF('Flight Methodologies'!$D$4="B",0,
IF('Flight Methodologies'!$D$4="C",0,0)
)))
+
IF($N143=0,0,
IF('Flight Methodologies'!$K$4="A",0,0)
),"")</f>
        <v>0</v>
      </c>
      <c r="X143" s="104">
        <f>IFERROR(IF('Flight Methodologies'!$K$4="A",((($D143-'Flight Methodologies'!$K$9)*$E143*$G143*$N143*'Emission Factors'!$E$12)),((($D143-'Flight Methodologies'!$K$17)*$E143*$G143*$N143*'Emission Factors'!$E$12))
)
+
IF(SUM($O143:$P143)=0,0,
IF('Flight Methodologies'!$D$4="A",0,
IF('Flight Methodologies'!$D$4="B",0,
IF('Flight Methodologies'!$D$4="C",('Flight Methodologies'!$E$29*$E143*SUM($O143:$P143)*$G143*'Emission Factors'!$E$12),('Flight Methodologies'!$E$39*$E143*SUM($O143:$P143)*$G143*'Emission Factors'!$E$12))
))),"")</f>
        <v>0</v>
      </c>
      <c r="Y143" s="104">
        <f>IFERROR(IF('Flight Methodologies'!$D$4="A",((($D143-'Flight Methodologies'!$E$9)*$E143*$G143*$O143*'Emission Factors'!$E$13)),
IF('Flight Methodologies'!$D$4="B",((($D143-'Flight Methodologies'!$E$17)*$E143*$G143*$O143*'Emission Factors'!$E$13)),
IF('Flight Methodologies'!$D$4="C",((($D143-SUM('Flight Methodologies'!$E$29:$E$30))*$E143*$G143*$O143*'Emission Factors'!$E$13)),((($D143-SUM('Flight Methodologies'!$E$39:$E$40))*$E143*$G143*$O143*'Emission Factors'!$E$13)))))
+
IF(SUM($O143:$P143)=0,0,
IF('Flight Methodologies'!$D$4="A",0,
IF('Flight Methodologies'!$D$4="B",0,
IF('Flight Methodologies'!$D$4="C",0,0)
)))
+
IF($N143=0,0,
IF('Flight Methodologies'!$K$4="A",0,0)
),"")</f>
        <v>0</v>
      </c>
      <c r="Z143" s="104">
        <f>IFERROR(IF('Flight Methodologies'!$D$4="A",((($D143-'Flight Methodologies'!$E$9)*$E143*$G143*$P143*'Emission Factors'!$E$14)),
IF('Flight Methodologies'!$D$4="B",((($D143-'Flight Methodologies'!$E$17)*$E143*$G143*$P143*'Emission Factors'!$E$14)),
IF('Flight Methodologies'!$D$4="C",((($D143-SUM('Flight Methodologies'!$E$29:$E$30))*$E143*$G143*$P143*'Emission Factors'!$E$14)),((($D143-SUM('Flight Methodologies'!$E$39:$E$40))*$E143*$G143*$P143*'Emission Factors'!$E$14)))))
+
IF(SUM($O143:$P143)=0,0,
IF('Flight Methodologies'!$D$4="A",0,
IF('Flight Methodologies'!$D$4="B",0,
IF('Flight Methodologies'!$D$4="C",0,0)
)))
+
IF($N143=0,0,
IF('Flight Methodologies'!$K$4="A",0,0)
),"")</f>
        <v>0</v>
      </c>
      <c r="AA143" s="169">
        <f t="shared" si="4"/>
        <v>0</v>
      </c>
      <c r="AC143" s="109">
        <f t="shared" si="5"/>
        <v>0</v>
      </c>
    </row>
    <row r="144" spans="2:29" ht="31" x14ac:dyDescent="0.35">
      <c r="B144" s="63" t="s">
        <v>132</v>
      </c>
      <c r="C144" s="63" t="str">
        <f>IFERROR(VLOOKUP(B144,'Country and Student Data'!$B$5:$E$300,2,FALSE),"")</f>
        <v>North America</v>
      </c>
      <c r="D144" s="104">
        <f>IFERROR(
VLOOKUP($B144,'Country and Student Data'!$B$5:$D$300,3,FALSE)
+
IF(OR(C144="Home",C144="UK"),0,
IF('Flight Methodologies'!$D$4="A",'Flight Methodologies'!$E$9,
IF('Flight Methodologies'!$D$4="B",'Flight Methodologies'!$E$17,
IF('Flight Methodologies'!$D$4="C",'Flight Methodologies'!$E$29+'Flight Methodologies'!$E$30,'Flight Methodologies'!$E$39+'Flight Methodologies'!$E$40)))), "")</f>
        <v>9611.57</v>
      </c>
      <c r="E144" s="101">
        <f>IFERROR(VLOOKUP(B144,'Country and Student Data'!B:E,4,FALSE),"")</f>
        <v>30</v>
      </c>
      <c r="G144" s="85">
        <v>2</v>
      </c>
      <c r="H144" s="66"/>
      <c r="I144" s="86"/>
      <c r="J144" s="86"/>
      <c r="K144" s="86"/>
      <c r="L144" s="86"/>
      <c r="M144" s="86"/>
      <c r="N144" s="86"/>
      <c r="O144" s="86"/>
      <c r="P144" s="86">
        <v>1</v>
      </c>
      <c r="R144" s="104">
        <f>IFERROR(
((I144*$D144*$E144*$G144*'Emission Factors'!$E$6))
+
IF(SUM($O144:$P144)=0,0,
IF('Flight Methodologies'!$D$4="A",(0.5*'Flight Methodologies'!$E$9*$E144*SUM($O144:$P144)*$G144*'Emission Factors'!$E$6),
IF('Flight Methodologies'!$D$4="B",(('Flight Methodologies'!$E$18*'Flight Methodologies'!$E$17*$E144*SUM($O144:$P144)*$G144*'Emission Factors'!$E$6)),
IF('Flight Methodologies'!$D$4="C",(0.5*'Flight Methodologies'!$E$30*$E144*SUM($O144:$P144)*$G144*'Emission Factors'!$E$6),(('Flight Methodologies'!$E$41*'Flight Methodologies'!$E$40*$E144*SUM($O144:$P144)*$G144*'Emission Factors'!$E$6)))
)))
+
IF($N144=0,0,
IF('Flight Methodologies'!$K$4="A",(0.5*'Flight Methodologies'!$K$9*$E144*$N144*$G144*'Emission Factors'!$E$6),(('Flight Methodologies'!$K$18*'Flight Methodologies'!$K$17*$E144*N144*$G144*'Emission Factors'!$E$6)))
),"")</f>
        <v>26.99568</v>
      </c>
      <c r="S144" s="104">
        <f>IFERROR(((J144*$D144*$E144*$G144*'Emission Factors'!$E$7))
+
IF(SUM($O144:$P144)=0,0,
IF('Flight Methodologies'!$D$4="A",(0.5*'Flight Methodologies'!$E$9*$E144*SUM($O144:$P144)*$G144*'Emission Factors'!$E$7),
IF('Flight Methodologies'!$D$4="B",(('Flight Methodologies'!$E$19*'Flight Methodologies'!$E$17*$E144*SUM($O144:$P144)*$G144*'Emission Factors'!$E$7)),
IF('Flight Methodologies'!$D$4="C",(0.5*'Flight Methodologies'!$E$30*$E144*SUM($O144:$P144)*$G144*'Emission Factors'!$E$7),(('Flight Methodologies'!$E$42*'Flight Methodologies'!$E$40*$E144*SUM($O144:$P144)*$G144*'Emission Factors'!$E$7)))
)))
+
IF($N144=0,0,
IF('Flight Methodologies'!$K$4="A",(0.5*'Flight Methodologies'!$K$9*$E144*$N144*$G144*'Emission Factors'!$E$7),(('Flight Methodologies'!$K$19*'Flight Methodologies'!$K$17*$E144*N144*$G144*'Emission Factors'!$E$7)))
),"")</f>
        <v>0</v>
      </c>
      <c r="T144" s="104">
        <f>IFERROR(((K144*$D144*$E144*$G144*'Emission Factors'!$E$8))
+
IF(SUM($O144:$P144)=0,0,
IF('Flight Methodologies'!$D$4="A",0,
IF('Flight Methodologies'!$D$4="B",(('Flight Methodologies'!$E$20*'Flight Methodologies'!$E$17*$E144*SUM($O144:$P144)*$G144*'Emission Factors'!$E$8)),
IF('Flight Methodologies'!$D$4="C",0,(('Flight Methodologies'!$E$43*'Flight Methodologies'!$E$40*$E144*SUM($O144:$P144)*$G144*'Emission Factors'!$E$8)))
)))
+
IF($N144=0,0,
IF('Flight Methodologies'!$K$4="A",0,(('Flight Methodologies'!$K$20*'Flight Methodologies'!$K$17*$E144*N144*$G144*'Emission Factors'!$E$8)))
),"")</f>
        <v>0</v>
      </c>
      <c r="U144" s="104">
        <f>IFERROR(((L144*$D144*$E144*$G144*'Emission Factors'!$E$9))
+
IF(SUM($O144:$P144)=0,0,
IF('Flight Methodologies'!$D$4="A",0,
IF('Flight Methodologies'!$D$4="B",(('Flight Methodologies'!$E$21*'Flight Methodologies'!$E$17*$E144*SUM($O144:$P144)*$G144*'Emission Factors'!$E$9)),
IF('Flight Methodologies'!$D$4="C",0,(('Flight Methodologies'!$E$44*'Flight Methodologies'!$E$40*$E144*SUM($O144:$P144)*$G144*'Emission Factors'!$E$9)))
)))
+
IF($N144=0,0,
IF('Flight Methodologies'!$K$4="A",0,(('Flight Methodologies'!$K$21*'Flight Methodologies'!$K$17*$E144*N144*$G144*'Emission Factors'!$E$9)))
),"")</f>
        <v>16.548363930201344</v>
      </c>
      <c r="V144" s="104">
        <f>IF(SUM(I144:P144)=0,"",
IF(SUM($O144:$P144)=0,0,
IF('Flight Methodologies'!$D$4="A",0,
IF('Flight Methodologies'!$D$4="B",(('Flight Methodologies'!$E$22*'Flight Methodologies'!$E$17*$E144*SUM($O144:$P144)*$G144*'Emission Factors'!$E$10)),
IF('Flight Methodologies'!$D$4="C",0,(('Flight Methodologies'!$E$45*'Flight Methodologies'!$E$40*$E144*SUM($O144:$P144)*$G144*'Emission Factors'!$E$10)))
)))
+
IF($N144=0,0,
IF('Flight Methodologies'!$K$4="A",0,(('Flight Methodologies'!$K$22*'Flight Methodologies'!$K$17*$E144*N144*$G144*'Emission Factors'!$E$10)))
))</f>
        <v>24.075618001997313</v>
      </c>
      <c r="W144" s="104">
        <f>IFERROR(((M144*$D144*$E144*$G144*'Emission Factors'!$E$11))
+
IF(SUM($O144:$P144)=0,0,
IF('Flight Methodologies'!$D$4="A",0,
IF('Flight Methodologies'!$D$4="B",0,
IF('Flight Methodologies'!$D$4="C",0,0)
)))
+
IF($N144=0,0,
IF('Flight Methodologies'!$K$4="A",0,0)
),"")</f>
        <v>0</v>
      </c>
      <c r="X144" s="104">
        <f>IFERROR(IF('Flight Methodologies'!$K$4="A",((($D144-'Flight Methodologies'!$K$9)*$E144*$G144*$N144*'Emission Factors'!$E$12)),((($D144-'Flight Methodologies'!$K$17)*$E144*$G144*$N144*'Emission Factors'!$E$12))
)
+
IF(SUM($O144:$P144)=0,0,
IF('Flight Methodologies'!$D$4="A",0,
IF('Flight Methodologies'!$D$4="B",0,
IF('Flight Methodologies'!$D$4="C",('Flight Methodologies'!$E$29*$E144*SUM($O144:$P144)*$G144*'Emission Factors'!$E$12),('Flight Methodologies'!$E$39*$E144*SUM($O144:$P144)*$G144*'Emission Factors'!$E$12))
))),"")</f>
        <v>10589.242356000001</v>
      </c>
      <c r="Y144" s="104">
        <f>IFERROR(IF('Flight Methodologies'!$D$4="A",((($D144-'Flight Methodologies'!$E$9)*$E144*$G144*$O144*'Emission Factors'!$E$13)),
IF('Flight Methodologies'!$D$4="B",((($D144-'Flight Methodologies'!$E$17)*$E144*$G144*$O144*'Emission Factors'!$E$13)),
IF('Flight Methodologies'!$D$4="C",((($D144-SUM('Flight Methodologies'!$E$29:$E$30))*$E144*$G144*$O144*'Emission Factors'!$E$13)),((($D144-SUM('Flight Methodologies'!$E$39:$E$40))*$E144*$G144*$O144*'Emission Factors'!$E$13)))))
+
IF(SUM($O144:$P144)=0,0,
IF('Flight Methodologies'!$D$4="A",0,
IF('Flight Methodologies'!$D$4="B",0,
IF('Flight Methodologies'!$D$4="C",0,0)
)))
+
IF($N144=0,0,
IF('Flight Methodologies'!$K$4="A",0,0)
),"")</f>
        <v>0</v>
      </c>
      <c r="Z144" s="104">
        <f>IFERROR(IF('Flight Methodologies'!$D$4="A",((($D144-'Flight Methodologies'!$E$9)*$E144*$G144*$P144*'Emission Factors'!$E$14)),
IF('Flight Methodologies'!$D$4="B",((($D144-'Flight Methodologies'!$E$17)*$E144*$G144*$P144*'Emission Factors'!$E$14)),
IF('Flight Methodologies'!$D$4="C",((($D144-SUM('Flight Methodologies'!$E$29:$E$30))*$E144*$G144*$P144*'Emission Factors'!$E$14)),((($D144-SUM('Flight Methodologies'!$E$39:$E$40))*$E144*$G144*$P144*'Emission Factors'!$E$14)))))
+
IF(SUM($O144:$P144)=0,0,
IF('Flight Methodologies'!$D$4="A",0,
IF('Flight Methodologies'!$D$4="B",0,
IF('Flight Methodologies'!$D$4="C",0,0)
)))
+
IF($N144=0,0,
IF('Flight Methodologies'!$K$4="A",0,0)
),"")</f>
        <v>107531.10960000001</v>
      </c>
      <c r="AA144" s="169">
        <f t="shared" si="4"/>
        <v>118187.97161793221</v>
      </c>
      <c r="AC144" s="109">
        <f t="shared" si="5"/>
        <v>118.18797161793222</v>
      </c>
    </row>
    <row r="145" spans="2:29" x14ac:dyDescent="0.35">
      <c r="B145" s="63" t="s">
        <v>133</v>
      </c>
      <c r="C145" s="63" t="str">
        <f>IFERROR(VLOOKUP(B145,'Country and Student Data'!$B$5:$E$300,2,FALSE),"")</f>
        <v>Oceania</v>
      </c>
      <c r="D145" s="104">
        <f>IFERROR(
VLOOKUP($B145,'Country and Student Data'!$B$5:$D$300,3,FALSE)
+
IF(OR(C145="Home",C145="UK"),0,
IF('Flight Methodologies'!$D$4="A",'Flight Methodologies'!$E$9,
IF('Flight Methodologies'!$D$4="B",'Flight Methodologies'!$E$17,
IF('Flight Methodologies'!$D$4="C",'Flight Methodologies'!$E$29+'Flight Methodologies'!$E$30,'Flight Methodologies'!$E$39+'Flight Methodologies'!$E$40)))), "")</f>
        <v>13851.67</v>
      </c>
      <c r="E145" s="101">
        <f>IFERROR(VLOOKUP(B145,'Country and Student Data'!B:E,4,FALSE),"")</f>
        <v>0</v>
      </c>
      <c r="G145" s="85">
        <v>2</v>
      </c>
      <c r="H145" s="66"/>
      <c r="I145" s="86"/>
      <c r="J145" s="86"/>
      <c r="K145" s="86"/>
      <c r="L145" s="86"/>
      <c r="M145" s="86"/>
      <c r="N145" s="86"/>
      <c r="O145" s="86"/>
      <c r="P145" s="86">
        <v>1</v>
      </c>
      <c r="R145" s="104">
        <f>IFERROR(
((I145*$D145*$E145*$G145*'Emission Factors'!$E$6))
+
IF(SUM($O145:$P145)=0,0,
IF('Flight Methodologies'!$D$4="A",(0.5*'Flight Methodologies'!$E$9*$E145*SUM($O145:$P145)*$G145*'Emission Factors'!$E$6),
IF('Flight Methodologies'!$D$4="B",(('Flight Methodologies'!$E$18*'Flight Methodologies'!$E$17*$E145*SUM($O145:$P145)*$G145*'Emission Factors'!$E$6)),
IF('Flight Methodologies'!$D$4="C",(0.5*'Flight Methodologies'!$E$30*$E145*SUM($O145:$P145)*$G145*'Emission Factors'!$E$6),(('Flight Methodologies'!$E$41*'Flight Methodologies'!$E$40*$E145*SUM($O145:$P145)*$G145*'Emission Factors'!$E$6)))
)))
+
IF($N145=0,0,
IF('Flight Methodologies'!$K$4="A",(0.5*'Flight Methodologies'!$K$9*$E145*$N145*$G145*'Emission Factors'!$E$6),(('Flight Methodologies'!$K$18*'Flight Methodologies'!$K$17*$E145*N145*$G145*'Emission Factors'!$E$6)))
),"")</f>
        <v>0</v>
      </c>
      <c r="S145" s="104">
        <f>IFERROR(((J145*$D145*$E145*$G145*'Emission Factors'!$E$7))
+
IF(SUM($O145:$P145)=0,0,
IF('Flight Methodologies'!$D$4="A",(0.5*'Flight Methodologies'!$E$9*$E145*SUM($O145:$P145)*$G145*'Emission Factors'!$E$7),
IF('Flight Methodologies'!$D$4="B",(('Flight Methodologies'!$E$19*'Flight Methodologies'!$E$17*$E145*SUM($O145:$P145)*$G145*'Emission Factors'!$E$7)),
IF('Flight Methodologies'!$D$4="C",(0.5*'Flight Methodologies'!$E$30*$E145*SUM($O145:$P145)*$G145*'Emission Factors'!$E$7),(('Flight Methodologies'!$E$42*'Flight Methodologies'!$E$40*$E145*SUM($O145:$P145)*$G145*'Emission Factors'!$E$7)))
)))
+
IF($N145=0,0,
IF('Flight Methodologies'!$K$4="A",(0.5*'Flight Methodologies'!$K$9*$E145*$N145*$G145*'Emission Factors'!$E$7),(('Flight Methodologies'!$K$19*'Flight Methodologies'!$K$17*$E145*N145*$G145*'Emission Factors'!$E$7)))
),"")</f>
        <v>0</v>
      </c>
      <c r="T145" s="104">
        <f>IFERROR(((K145*$D145*$E145*$G145*'Emission Factors'!$E$8))
+
IF(SUM($O145:$P145)=0,0,
IF('Flight Methodologies'!$D$4="A",0,
IF('Flight Methodologies'!$D$4="B",(('Flight Methodologies'!$E$20*'Flight Methodologies'!$E$17*$E145*SUM($O145:$P145)*$G145*'Emission Factors'!$E$8)),
IF('Flight Methodologies'!$D$4="C",0,(('Flight Methodologies'!$E$43*'Flight Methodologies'!$E$40*$E145*SUM($O145:$P145)*$G145*'Emission Factors'!$E$8)))
)))
+
IF($N145=0,0,
IF('Flight Methodologies'!$K$4="A",0,(('Flight Methodologies'!$K$20*'Flight Methodologies'!$K$17*$E145*N145*$G145*'Emission Factors'!$E$8)))
),"")</f>
        <v>0</v>
      </c>
      <c r="U145" s="104">
        <f>IFERROR(((L145*$D145*$E145*$G145*'Emission Factors'!$E$9))
+
IF(SUM($O145:$P145)=0,0,
IF('Flight Methodologies'!$D$4="A",0,
IF('Flight Methodologies'!$D$4="B",(('Flight Methodologies'!$E$21*'Flight Methodologies'!$E$17*$E145*SUM($O145:$P145)*$G145*'Emission Factors'!$E$9)),
IF('Flight Methodologies'!$D$4="C",0,(('Flight Methodologies'!$E$44*'Flight Methodologies'!$E$40*$E145*SUM($O145:$P145)*$G145*'Emission Factors'!$E$9)))
)))
+
IF($N145=0,0,
IF('Flight Methodologies'!$K$4="A",0,(('Flight Methodologies'!$K$21*'Flight Methodologies'!$K$17*$E145*N145*$G145*'Emission Factors'!$E$9)))
),"")</f>
        <v>0</v>
      </c>
      <c r="V145" s="104">
        <f>IF(SUM(I145:P145)=0,"",
IF(SUM($O145:$P145)=0,0,
IF('Flight Methodologies'!$D$4="A",0,
IF('Flight Methodologies'!$D$4="B",(('Flight Methodologies'!$E$22*'Flight Methodologies'!$E$17*$E145*SUM($O145:$P145)*$G145*'Emission Factors'!$E$10)),
IF('Flight Methodologies'!$D$4="C",0,(('Flight Methodologies'!$E$45*'Flight Methodologies'!$E$40*$E145*SUM($O145:$P145)*$G145*'Emission Factors'!$E$10)))
)))
+
IF($N145=0,0,
IF('Flight Methodologies'!$K$4="A",0,(('Flight Methodologies'!$K$22*'Flight Methodologies'!$K$17*$E145*N145*$G145*'Emission Factors'!$E$10)))
))</f>
        <v>0</v>
      </c>
      <c r="W145" s="104">
        <f>IFERROR(((M145*$D145*$E145*$G145*'Emission Factors'!$E$11))
+
IF(SUM($O145:$P145)=0,0,
IF('Flight Methodologies'!$D$4="A",0,
IF('Flight Methodologies'!$D$4="B",0,
IF('Flight Methodologies'!$D$4="C",0,0)
)))
+
IF($N145=0,0,
IF('Flight Methodologies'!$K$4="A",0,0)
),"")</f>
        <v>0</v>
      </c>
      <c r="X145" s="104">
        <f>IFERROR(IF('Flight Methodologies'!$K$4="A",((($D145-'Flight Methodologies'!$K$9)*$E145*$G145*$N145*'Emission Factors'!$E$12)),((($D145-'Flight Methodologies'!$K$17)*$E145*$G145*$N145*'Emission Factors'!$E$12))
)
+
IF(SUM($O145:$P145)=0,0,
IF('Flight Methodologies'!$D$4="A",0,
IF('Flight Methodologies'!$D$4="B",0,
IF('Flight Methodologies'!$D$4="C",('Flight Methodologies'!$E$29*$E145*SUM($O145:$P145)*$G145*'Emission Factors'!$E$12),('Flight Methodologies'!$E$39*$E145*SUM($O145:$P145)*$G145*'Emission Factors'!$E$12))
))),"")</f>
        <v>0</v>
      </c>
      <c r="Y145" s="104">
        <f>IFERROR(IF('Flight Methodologies'!$D$4="A",((($D145-'Flight Methodologies'!$E$9)*$E145*$G145*$O145*'Emission Factors'!$E$13)),
IF('Flight Methodologies'!$D$4="B",((($D145-'Flight Methodologies'!$E$17)*$E145*$G145*$O145*'Emission Factors'!$E$13)),
IF('Flight Methodologies'!$D$4="C",((($D145-SUM('Flight Methodologies'!$E$29:$E$30))*$E145*$G145*$O145*'Emission Factors'!$E$13)),((($D145-SUM('Flight Methodologies'!$E$39:$E$40))*$E145*$G145*$O145*'Emission Factors'!$E$13)))))
+
IF(SUM($O145:$P145)=0,0,
IF('Flight Methodologies'!$D$4="A",0,
IF('Flight Methodologies'!$D$4="B",0,
IF('Flight Methodologies'!$D$4="C",0,0)
)))
+
IF($N145=0,0,
IF('Flight Methodologies'!$K$4="A",0,0)
),"")</f>
        <v>0</v>
      </c>
      <c r="Z145" s="104">
        <f>IFERROR(IF('Flight Methodologies'!$D$4="A",((($D145-'Flight Methodologies'!$E$9)*$E145*$G145*$P145*'Emission Factors'!$E$14)),
IF('Flight Methodologies'!$D$4="B",((($D145-'Flight Methodologies'!$E$17)*$E145*$G145*$P145*'Emission Factors'!$E$14)),
IF('Flight Methodologies'!$D$4="C",((($D145-SUM('Flight Methodologies'!$E$29:$E$30))*$E145*$G145*$P145*'Emission Factors'!$E$14)),((($D145-SUM('Flight Methodologies'!$E$39:$E$40))*$E145*$G145*$P145*'Emission Factors'!$E$14)))))
+
IF(SUM($O145:$P145)=0,0,
IF('Flight Methodologies'!$D$4="A",0,
IF('Flight Methodologies'!$D$4="B",0,
IF('Flight Methodologies'!$D$4="C",0,0)
)))
+
IF($N145=0,0,
IF('Flight Methodologies'!$K$4="A",0,0)
),"")</f>
        <v>0</v>
      </c>
      <c r="AA145" s="169">
        <f t="shared" si="4"/>
        <v>0</v>
      </c>
      <c r="AC145" s="109">
        <f t="shared" si="5"/>
        <v>0</v>
      </c>
    </row>
    <row r="146" spans="2:29" x14ac:dyDescent="0.35">
      <c r="B146" s="63" t="s">
        <v>134</v>
      </c>
      <c r="C146" s="63" t="str">
        <f>IFERROR(VLOOKUP(B146,'Country and Student Data'!$B$5:$E$300,2,FALSE),"")</f>
        <v>Europe</v>
      </c>
      <c r="D146" s="104">
        <f>IFERROR(
VLOOKUP($B146,'Country and Student Data'!$B$5:$D$300,3,FALSE)
+
IF(OR(C146="Home",C146="UK"),0,
IF('Flight Methodologies'!$D$4="A",'Flight Methodologies'!$E$9,
IF('Flight Methodologies'!$D$4="B",'Flight Methodologies'!$E$17,
IF('Flight Methodologies'!$D$4="C",'Flight Methodologies'!$E$29+'Flight Methodologies'!$E$30,'Flight Methodologies'!$E$39+'Flight Methodologies'!$E$40)))), "")</f>
        <v>2883.69</v>
      </c>
      <c r="E146" s="101">
        <f>IFERROR(VLOOKUP(B146,'Country and Student Data'!B:E,4,FALSE),"")</f>
        <v>1</v>
      </c>
      <c r="G146" s="85">
        <v>2</v>
      </c>
      <c r="H146" s="66"/>
      <c r="I146" s="86"/>
      <c r="J146" s="86"/>
      <c r="K146" s="86"/>
      <c r="L146" s="86"/>
      <c r="M146" s="86"/>
      <c r="N146" s="86"/>
      <c r="O146" s="86">
        <v>1</v>
      </c>
      <c r="P146" s="86"/>
      <c r="R146" s="104">
        <f>IFERROR(
((I146*$D146*$E146*$G146*'Emission Factors'!$E$6))
+
IF(SUM($O146:$P146)=0,0,
IF('Flight Methodologies'!$D$4="A",(0.5*'Flight Methodologies'!$E$9*$E146*SUM($O146:$P146)*$G146*'Emission Factors'!$E$6),
IF('Flight Methodologies'!$D$4="B",(('Flight Methodologies'!$E$18*'Flight Methodologies'!$E$17*$E146*SUM($O146:$P146)*$G146*'Emission Factors'!$E$6)),
IF('Flight Methodologies'!$D$4="C",(0.5*'Flight Methodologies'!$E$30*$E146*SUM($O146:$P146)*$G146*'Emission Factors'!$E$6),(('Flight Methodologies'!$E$41*'Flight Methodologies'!$E$40*$E146*SUM($O146:$P146)*$G146*'Emission Factors'!$E$6)))
)))
+
IF($N146=0,0,
IF('Flight Methodologies'!$K$4="A",(0.5*'Flight Methodologies'!$K$9*$E146*$N146*$G146*'Emission Factors'!$E$6),(('Flight Methodologies'!$K$18*'Flight Methodologies'!$K$17*$E146*N146*$G146*'Emission Factors'!$E$6)))
),"")</f>
        <v>0.8998560000000001</v>
      </c>
      <c r="S146" s="104">
        <f>IFERROR(((J146*$D146*$E146*$G146*'Emission Factors'!$E$7))
+
IF(SUM($O146:$P146)=0,0,
IF('Flight Methodologies'!$D$4="A",(0.5*'Flight Methodologies'!$E$9*$E146*SUM($O146:$P146)*$G146*'Emission Factors'!$E$7),
IF('Flight Methodologies'!$D$4="B",(('Flight Methodologies'!$E$19*'Flight Methodologies'!$E$17*$E146*SUM($O146:$P146)*$G146*'Emission Factors'!$E$7)),
IF('Flight Methodologies'!$D$4="C",(0.5*'Flight Methodologies'!$E$30*$E146*SUM($O146:$P146)*$G146*'Emission Factors'!$E$7),(('Flight Methodologies'!$E$42*'Flight Methodologies'!$E$40*$E146*SUM($O146:$P146)*$G146*'Emission Factors'!$E$7)))
)))
+
IF($N146=0,0,
IF('Flight Methodologies'!$K$4="A",(0.5*'Flight Methodologies'!$K$9*$E146*$N146*$G146*'Emission Factors'!$E$7),(('Flight Methodologies'!$K$19*'Flight Methodologies'!$K$17*$E146*N146*$G146*'Emission Factors'!$E$7)))
),"")</f>
        <v>0</v>
      </c>
      <c r="T146" s="104">
        <f>IFERROR(((K146*$D146*$E146*$G146*'Emission Factors'!$E$8))
+
IF(SUM($O146:$P146)=0,0,
IF('Flight Methodologies'!$D$4="A",0,
IF('Flight Methodologies'!$D$4="B",(('Flight Methodologies'!$E$20*'Flight Methodologies'!$E$17*$E146*SUM($O146:$P146)*$G146*'Emission Factors'!$E$8)),
IF('Flight Methodologies'!$D$4="C",0,(('Flight Methodologies'!$E$43*'Flight Methodologies'!$E$40*$E146*SUM($O146:$P146)*$G146*'Emission Factors'!$E$8)))
)))
+
IF($N146=0,0,
IF('Flight Methodologies'!$K$4="A",0,(('Flight Methodologies'!$K$20*'Flight Methodologies'!$K$17*$E146*N146*$G146*'Emission Factors'!$E$8)))
),"")</f>
        <v>0</v>
      </c>
      <c r="U146" s="104">
        <f>IFERROR(((L146*$D146*$E146*$G146*'Emission Factors'!$E$9))
+
IF(SUM($O146:$P146)=0,0,
IF('Flight Methodologies'!$D$4="A",0,
IF('Flight Methodologies'!$D$4="B",(('Flight Methodologies'!$E$21*'Flight Methodologies'!$E$17*$E146*SUM($O146:$P146)*$G146*'Emission Factors'!$E$9)),
IF('Flight Methodologies'!$D$4="C",0,(('Flight Methodologies'!$E$44*'Flight Methodologies'!$E$40*$E146*SUM($O146:$P146)*$G146*'Emission Factors'!$E$9)))
)))
+
IF($N146=0,0,
IF('Flight Methodologies'!$K$4="A",0,(('Flight Methodologies'!$K$21*'Flight Methodologies'!$K$17*$E146*N146*$G146*'Emission Factors'!$E$9)))
),"")</f>
        <v>0.55161213100671147</v>
      </c>
      <c r="V146" s="104">
        <f>IF(SUM(I146:P146)=0,"",
IF(SUM($O146:$P146)=0,0,
IF('Flight Methodologies'!$D$4="A",0,
IF('Flight Methodologies'!$D$4="B",(('Flight Methodologies'!$E$22*'Flight Methodologies'!$E$17*$E146*SUM($O146:$P146)*$G146*'Emission Factors'!$E$10)),
IF('Flight Methodologies'!$D$4="C",0,(('Flight Methodologies'!$E$45*'Flight Methodologies'!$E$40*$E146*SUM($O146:$P146)*$G146*'Emission Factors'!$E$10)))
)))
+
IF($N146=0,0,
IF('Flight Methodologies'!$K$4="A",0,(('Flight Methodologies'!$K$22*'Flight Methodologies'!$K$17*$E146*N146*$G146*'Emission Factors'!$E$10)))
))</f>
        <v>0.80252060006657711</v>
      </c>
      <c r="W146" s="104">
        <f>IFERROR(((M146*$D146*$E146*$G146*'Emission Factors'!$E$11))
+
IF(SUM($O146:$P146)=0,0,
IF('Flight Methodologies'!$D$4="A",0,
IF('Flight Methodologies'!$D$4="B",0,
IF('Flight Methodologies'!$D$4="C",0,0)
)))
+
IF($N146=0,0,
IF('Flight Methodologies'!$K$4="A",0,0)
),"")</f>
        <v>0</v>
      </c>
      <c r="X146" s="104">
        <f>IFERROR(IF('Flight Methodologies'!$K$4="A",((($D146-'Flight Methodologies'!$K$9)*$E146*$G146*$N146*'Emission Factors'!$E$12)),((($D146-'Flight Methodologies'!$K$17)*$E146*$G146*$N146*'Emission Factors'!$E$12))
)
+
IF(SUM($O146:$P146)=0,0,
IF('Flight Methodologies'!$D$4="A",0,
IF('Flight Methodologies'!$D$4="B",0,
IF('Flight Methodologies'!$D$4="C",('Flight Methodologies'!$E$29*$E146*SUM($O146:$P146)*$G146*'Emission Factors'!$E$12),('Flight Methodologies'!$E$39*$E146*SUM($O146:$P146)*$G146*'Emission Factors'!$E$12))
))),"")</f>
        <v>352.97474519999997</v>
      </c>
      <c r="Y146" s="104">
        <f>IFERROR(IF('Flight Methodologies'!$D$4="A",((($D146-'Flight Methodologies'!$E$9)*$E146*$G146*$O146*'Emission Factors'!$E$13)),
IF('Flight Methodologies'!$D$4="B",((($D146-'Flight Methodologies'!$E$17)*$E146*$G146*$O146*'Emission Factors'!$E$13)),
IF('Flight Methodologies'!$D$4="C",((($D146-SUM('Flight Methodologies'!$E$29:$E$30))*$E146*$G146*$O146*'Emission Factors'!$E$13)),((($D146-SUM('Flight Methodologies'!$E$39:$E$40))*$E146*$G146*$O146*'Emission Factors'!$E$13)))))
+
IF(SUM($O146:$P146)=0,0,
IF('Flight Methodologies'!$D$4="A",0,
IF('Flight Methodologies'!$D$4="B",0,
IF('Flight Methodologies'!$D$4="C",0,0)
)))
+
IF($N146=0,0,
IF('Flight Methodologies'!$K$4="A",0,0)
),"")</f>
        <v>814.91260879999993</v>
      </c>
      <c r="Z146" s="104">
        <f>IFERROR(IF('Flight Methodologies'!$D$4="A",((($D146-'Flight Methodologies'!$E$9)*$E146*$G146*$P146*'Emission Factors'!$E$14)),
IF('Flight Methodologies'!$D$4="B",((($D146-'Flight Methodologies'!$E$17)*$E146*$G146*$P146*'Emission Factors'!$E$14)),
IF('Flight Methodologies'!$D$4="C",((($D146-SUM('Flight Methodologies'!$E$29:$E$30))*$E146*$G146*$P146*'Emission Factors'!$E$14)),((($D146-SUM('Flight Methodologies'!$E$39:$E$40))*$E146*$G146*$P146*'Emission Factors'!$E$14)))))
+
IF(SUM($O146:$P146)=0,0,
IF('Flight Methodologies'!$D$4="A",0,
IF('Flight Methodologies'!$D$4="B",0,
IF('Flight Methodologies'!$D$4="C",0,0)
)))
+
IF($N146=0,0,
IF('Flight Methodologies'!$K$4="A",0,0)
),"")</f>
        <v>0</v>
      </c>
      <c r="AA146" s="169">
        <f t="shared" si="4"/>
        <v>1170.1413427310731</v>
      </c>
      <c r="AC146" s="109">
        <f t="shared" si="5"/>
        <v>1.1701413427310732</v>
      </c>
    </row>
    <row r="147" spans="2:29" x14ac:dyDescent="0.35">
      <c r="B147" s="63" t="s">
        <v>135</v>
      </c>
      <c r="C147" s="63" t="str">
        <f>IFERROR(VLOOKUP(B147,'Country and Student Data'!$B$5:$E$300,2,FALSE),"")</f>
        <v>Europe</v>
      </c>
      <c r="D147" s="104">
        <f>IFERROR(
VLOOKUP($B147,'Country and Student Data'!$B$5:$D$300,3,FALSE)
+
IF(OR(C147="Home",C147="UK"),0,
IF('Flight Methodologies'!$D$4="A",'Flight Methodologies'!$E$9,
IF('Flight Methodologies'!$D$4="B",'Flight Methodologies'!$E$17,
IF('Flight Methodologies'!$D$4="C",'Flight Methodologies'!$E$29+'Flight Methodologies'!$E$30,'Flight Methodologies'!$E$39+'Flight Methodologies'!$E$40)))), "")</f>
        <v>1686.2800000000002</v>
      </c>
      <c r="E147" s="101">
        <f>IFERROR(VLOOKUP(B147,'Country and Student Data'!B:E,4,FALSE),"")</f>
        <v>1</v>
      </c>
      <c r="G147" s="85">
        <v>2</v>
      </c>
      <c r="H147" s="66"/>
      <c r="I147" s="86"/>
      <c r="J147" s="86"/>
      <c r="K147" s="86"/>
      <c r="L147" s="86"/>
      <c r="M147" s="86"/>
      <c r="N147" s="86"/>
      <c r="O147" s="86">
        <v>1</v>
      </c>
      <c r="P147" s="86"/>
      <c r="R147" s="104">
        <f>IFERROR(
((I147*$D147*$E147*$G147*'Emission Factors'!$E$6))
+
IF(SUM($O147:$P147)=0,0,
IF('Flight Methodologies'!$D$4="A",(0.5*'Flight Methodologies'!$E$9*$E147*SUM($O147:$P147)*$G147*'Emission Factors'!$E$6),
IF('Flight Methodologies'!$D$4="B",(('Flight Methodologies'!$E$18*'Flight Methodologies'!$E$17*$E147*SUM($O147:$P147)*$G147*'Emission Factors'!$E$6)),
IF('Flight Methodologies'!$D$4="C",(0.5*'Flight Methodologies'!$E$30*$E147*SUM($O147:$P147)*$G147*'Emission Factors'!$E$6),(('Flight Methodologies'!$E$41*'Flight Methodologies'!$E$40*$E147*SUM($O147:$P147)*$G147*'Emission Factors'!$E$6)))
)))
+
IF($N147=0,0,
IF('Flight Methodologies'!$K$4="A",(0.5*'Flight Methodologies'!$K$9*$E147*$N147*$G147*'Emission Factors'!$E$6),(('Flight Methodologies'!$K$18*'Flight Methodologies'!$K$17*$E147*N147*$G147*'Emission Factors'!$E$6)))
),"")</f>
        <v>0.8998560000000001</v>
      </c>
      <c r="S147" s="104">
        <f>IFERROR(((J147*$D147*$E147*$G147*'Emission Factors'!$E$7))
+
IF(SUM($O147:$P147)=0,0,
IF('Flight Methodologies'!$D$4="A",(0.5*'Flight Methodologies'!$E$9*$E147*SUM($O147:$P147)*$G147*'Emission Factors'!$E$7),
IF('Flight Methodologies'!$D$4="B",(('Flight Methodologies'!$E$19*'Flight Methodologies'!$E$17*$E147*SUM($O147:$P147)*$G147*'Emission Factors'!$E$7)),
IF('Flight Methodologies'!$D$4="C",(0.5*'Flight Methodologies'!$E$30*$E147*SUM($O147:$P147)*$G147*'Emission Factors'!$E$7),(('Flight Methodologies'!$E$42*'Flight Methodologies'!$E$40*$E147*SUM($O147:$P147)*$G147*'Emission Factors'!$E$7)))
)))
+
IF($N147=0,0,
IF('Flight Methodologies'!$K$4="A",(0.5*'Flight Methodologies'!$K$9*$E147*$N147*$G147*'Emission Factors'!$E$7),(('Flight Methodologies'!$K$19*'Flight Methodologies'!$K$17*$E147*N147*$G147*'Emission Factors'!$E$7)))
),"")</f>
        <v>0</v>
      </c>
      <c r="T147" s="104">
        <f>IFERROR(((K147*$D147*$E147*$G147*'Emission Factors'!$E$8))
+
IF(SUM($O147:$P147)=0,0,
IF('Flight Methodologies'!$D$4="A",0,
IF('Flight Methodologies'!$D$4="B",(('Flight Methodologies'!$E$20*'Flight Methodologies'!$E$17*$E147*SUM($O147:$P147)*$G147*'Emission Factors'!$E$8)),
IF('Flight Methodologies'!$D$4="C",0,(('Flight Methodologies'!$E$43*'Flight Methodologies'!$E$40*$E147*SUM($O147:$P147)*$G147*'Emission Factors'!$E$8)))
)))
+
IF($N147=0,0,
IF('Flight Methodologies'!$K$4="A",0,(('Flight Methodologies'!$K$20*'Flight Methodologies'!$K$17*$E147*N147*$G147*'Emission Factors'!$E$8)))
),"")</f>
        <v>0</v>
      </c>
      <c r="U147" s="104">
        <f>IFERROR(((L147*$D147*$E147*$G147*'Emission Factors'!$E$9))
+
IF(SUM($O147:$P147)=0,0,
IF('Flight Methodologies'!$D$4="A",0,
IF('Flight Methodologies'!$D$4="B",(('Flight Methodologies'!$E$21*'Flight Methodologies'!$E$17*$E147*SUM($O147:$P147)*$G147*'Emission Factors'!$E$9)),
IF('Flight Methodologies'!$D$4="C",0,(('Flight Methodologies'!$E$44*'Flight Methodologies'!$E$40*$E147*SUM($O147:$P147)*$G147*'Emission Factors'!$E$9)))
)))
+
IF($N147=0,0,
IF('Flight Methodologies'!$K$4="A",0,(('Flight Methodologies'!$K$21*'Flight Methodologies'!$K$17*$E147*N147*$G147*'Emission Factors'!$E$9)))
),"")</f>
        <v>0.55161213100671147</v>
      </c>
      <c r="V147" s="104">
        <f>IF(SUM(I147:P147)=0,"",
IF(SUM($O147:$P147)=0,0,
IF('Flight Methodologies'!$D$4="A",0,
IF('Flight Methodologies'!$D$4="B",(('Flight Methodologies'!$E$22*'Flight Methodologies'!$E$17*$E147*SUM($O147:$P147)*$G147*'Emission Factors'!$E$10)),
IF('Flight Methodologies'!$D$4="C",0,(('Flight Methodologies'!$E$45*'Flight Methodologies'!$E$40*$E147*SUM($O147:$P147)*$G147*'Emission Factors'!$E$10)))
)))
+
IF($N147=0,0,
IF('Flight Methodologies'!$K$4="A",0,(('Flight Methodologies'!$K$22*'Flight Methodologies'!$K$17*$E147*N147*$G147*'Emission Factors'!$E$10)))
))</f>
        <v>0.80252060006657711</v>
      </c>
      <c r="W147" s="104">
        <f>IFERROR(((M147*$D147*$E147*$G147*'Emission Factors'!$E$11))
+
IF(SUM($O147:$P147)=0,0,
IF('Flight Methodologies'!$D$4="A",0,
IF('Flight Methodologies'!$D$4="B",0,
IF('Flight Methodologies'!$D$4="C",0,0)
)))
+
IF($N147=0,0,
IF('Flight Methodologies'!$K$4="A",0,0)
),"")</f>
        <v>0</v>
      </c>
      <c r="X147" s="104">
        <f>IFERROR(IF('Flight Methodologies'!$K$4="A",((($D147-'Flight Methodologies'!$K$9)*$E147*$G147*$N147*'Emission Factors'!$E$12)),((($D147-'Flight Methodologies'!$K$17)*$E147*$G147*$N147*'Emission Factors'!$E$12))
)
+
IF(SUM($O147:$P147)=0,0,
IF('Flight Methodologies'!$D$4="A",0,
IF('Flight Methodologies'!$D$4="B",0,
IF('Flight Methodologies'!$D$4="C",('Flight Methodologies'!$E$29*$E147*SUM($O147:$P147)*$G147*'Emission Factors'!$E$12),('Flight Methodologies'!$E$39*$E147*SUM($O147:$P147)*$G147*'Emission Factors'!$E$12))
))),"")</f>
        <v>352.97474519999997</v>
      </c>
      <c r="Y147" s="104">
        <f>IFERROR(IF('Flight Methodologies'!$D$4="A",((($D147-'Flight Methodologies'!$E$9)*$E147*$G147*$O147*'Emission Factors'!$E$13)),
IF('Flight Methodologies'!$D$4="B",((($D147-'Flight Methodologies'!$E$17)*$E147*$G147*$O147*'Emission Factors'!$E$13)),
IF('Flight Methodologies'!$D$4="C",((($D147-SUM('Flight Methodologies'!$E$29:$E$30))*$E147*$G147*$O147*'Emission Factors'!$E$13)),((($D147-SUM('Flight Methodologies'!$E$39:$E$40))*$E147*$G147*$O147*'Emission Factors'!$E$13)))))
+
IF(SUM($O147:$P147)=0,0,
IF('Flight Methodologies'!$D$4="A",0,
IF('Flight Methodologies'!$D$4="B",0,
IF('Flight Methodologies'!$D$4="C",0,0)
)))
+
IF($N147=0,0,
IF('Flight Methodologies'!$K$4="A",0,0)
),"")</f>
        <v>376.97187540000004</v>
      </c>
      <c r="Z147" s="104">
        <f>IFERROR(IF('Flight Methodologies'!$D$4="A",((($D147-'Flight Methodologies'!$E$9)*$E147*$G147*$P147*'Emission Factors'!$E$14)),
IF('Flight Methodologies'!$D$4="B",((($D147-'Flight Methodologies'!$E$17)*$E147*$G147*$P147*'Emission Factors'!$E$14)),
IF('Flight Methodologies'!$D$4="C",((($D147-SUM('Flight Methodologies'!$E$29:$E$30))*$E147*$G147*$P147*'Emission Factors'!$E$14)),((($D147-SUM('Flight Methodologies'!$E$39:$E$40))*$E147*$G147*$P147*'Emission Factors'!$E$14)))))
+
IF(SUM($O147:$P147)=0,0,
IF('Flight Methodologies'!$D$4="A",0,
IF('Flight Methodologies'!$D$4="B",0,
IF('Flight Methodologies'!$D$4="C",0,0)
)))
+
IF($N147=0,0,
IF('Flight Methodologies'!$K$4="A",0,0)
),"")</f>
        <v>0</v>
      </c>
      <c r="AA147" s="169">
        <f t="shared" si="4"/>
        <v>732.20060933107334</v>
      </c>
      <c r="AC147" s="109">
        <f t="shared" si="5"/>
        <v>0.73220060933107334</v>
      </c>
    </row>
    <row r="148" spans="2:29" x14ac:dyDescent="0.35">
      <c r="B148" s="63" t="s">
        <v>136</v>
      </c>
      <c r="C148" s="63" t="str">
        <f>IFERROR(VLOOKUP(B148,'Country and Student Data'!$B$5:$E$300,2,FALSE),"")</f>
        <v>Asia</v>
      </c>
      <c r="D148" s="104">
        <f>IFERROR(
VLOOKUP($B148,'Country and Student Data'!$B$5:$D$300,3,FALSE)
+
IF(OR(C148="Home",C148="UK"),0,
IF('Flight Methodologies'!$D$4="A",'Flight Methodologies'!$E$9,
IF('Flight Methodologies'!$D$4="B",'Flight Methodologies'!$E$17,
IF('Flight Methodologies'!$D$4="C",'Flight Methodologies'!$E$29+'Flight Methodologies'!$E$30,'Flight Methodologies'!$E$39+'Flight Methodologies'!$E$40)))), "")</f>
        <v>7714.57</v>
      </c>
      <c r="E148" s="101">
        <f>IFERROR(VLOOKUP(B148,'Country and Student Data'!B:E,4,FALSE),"")</f>
        <v>0</v>
      </c>
      <c r="G148" s="85">
        <v>2</v>
      </c>
      <c r="H148" s="66"/>
      <c r="I148" s="86"/>
      <c r="J148" s="86"/>
      <c r="K148" s="86"/>
      <c r="L148" s="86"/>
      <c r="M148" s="86"/>
      <c r="N148" s="86"/>
      <c r="O148" s="86"/>
      <c r="P148" s="86">
        <v>1</v>
      </c>
      <c r="R148" s="104">
        <f>IFERROR(
((I148*$D148*$E148*$G148*'Emission Factors'!$E$6))
+
IF(SUM($O148:$P148)=0,0,
IF('Flight Methodologies'!$D$4="A",(0.5*'Flight Methodologies'!$E$9*$E148*SUM($O148:$P148)*$G148*'Emission Factors'!$E$6),
IF('Flight Methodologies'!$D$4="B",(('Flight Methodologies'!$E$18*'Flight Methodologies'!$E$17*$E148*SUM($O148:$P148)*$G148*'Emission Factors'!$E$6)),
IF('Flight Methodologies'!$D$4="C",(0.5*'Flight Methodologies'!$E$30*$E148*SUM($O148:$P148)*$G148*'Emission Factors'!$E$6),(('Flight Methodologies'!$E$41*'Flight Methodologies'!$E$40*$E148*SUM($O148:$P148)*$G148*'Emission Factors'!$E$6)))
)))
+
IF($N148=0,0,
IF('Flight Methodologies'!$K$4="A",(0.5*'Flight Methodologies'!$K$9*$E148*$N148*$G148*'Emission Factors'!$E$6),(('Flight Methodologies'!$K$18*'Flight Methodologies'!$K$17*$E148*N148*$G148*'Emission Factors'!$E$6)))
),"")</f>
        <v>0</v>
      </c>
      <c r="S148" s="104">
        <f>IFERROR(((J148*$D148*$E148*$G148*'Emission Factors'!$E$7))
+
IF(SUM($O148:$P148)=0,0,
IF('Flight Methodologies'!$D$4="A",(0.5*'Flight Methodologies'!$E$9*$E148*SUM($O148:$P148)*$G148*'Emission Factors'!$E$7),
IF('Flight Methodologies'!$D$4="B",(('Flight Methodologies'!$E$19*'Flight Methodologies'!$E$17*$E148*SUM($O148:$P148)*$G148*'Emission Factors'!$E$7)),
IF('Flight Methodologies'!$D$4="C",(0.5*'Flight Methodologies'!$E$30*$E148*SUM($O148:$P148)*$G148*'Emission Factors'!$E$7),(('Flight Methodologies'!$E$42*'Flight Methodologies'!$E$40*$E148*SUM($O148:$P148)*$G148*'Emission Factors'!$E$7)))
)))
+
IF($N148=0,0,
IF('Flight Methodologies'!$K$4="A",(0.5*'Flight Methodologies'!$K$9*$E148*$N148*$G148*'Emission Factors'!$E$7),(('Flight Methodologies'!$K$19*'Flight Methodologies'!$K$17*$E148*N148*$G148*'Emission Factors'!$E$7)))
),"")</f>
        <v>0</v>
      </c>
      <c r="T148" s="104">
        <f>IFERROR(((K148*$D148*$E148*$G148*'Emission Factors'!$E$8))
+
IF(SUM($O148:$P148)=0,0,
IF('Flight Methodologies'!$D$4="A",0,
IF('Flight Methodologies'!$D$4="B",(('Flight Methodologies'!$E$20*'Flight Methodologies'!$E$17*$E148*SUM($O148:$P148)*$G148*'Emission Factors'!$E$8)),
IF('Flight Methodologies'!$D$4="C",0,(('Flight Methodologies'!$E$43*'Flight Methodologies'!$E$40*$E148*SUM($O148:$P148)*$G148*'Emission Factors'!$E$8)))
)))
+
IF($N148=0,0,
IF('Flight Methodologies'!$K$4="A",0,(('Flight Methodologies'!$K$20*'Flight Methodologies'!$K$17*$E148*N148*$G148*'Emission Factors'!$E$8)))
),"")</f>
        <v>0</v>
      </c>
      <c r="U148" s="104">
        <f>IFERROR(((L148*$D148*$E148*$G148*'Emission Factors'!$E$9))
+
IF(SUM($O148:$P148)=0,0,
IF('Flight Methodologies'!$D$4="A",0,
IF('Flight Methodologies'!$D$4="B",(('Flight Methodologies'!$E$21*'Flight Methodologies'!$E$17*$E148*SUM($O148:$P148)*$G148*'Emission Factors'!$E$9)),
IF('Flight Methodologies'!$D$4="C",0,(('Flight Methodologies'!$E$44*'Flight Methodologies'!$E$40*$E148*SUM($O148:$P148)*$G148*'Emission Factors'!$E$9)))
)))
+
IF($N148=0,0,
IF('Flight Methodologies'!$K$4="A",0,(('Flight Methodologies'!$K$21*'Flight Methodologies'!$K$17*$E148*N148*$G148*'Emission Factors'!$E$9)))
),"")</f>
        <v>0</v>
      </c>
      <c r="V148" s="104">
        <f>IF(SUM(I148:P148)=0,"",
IF(SUM($O148:$P148)=0,0,
IF('Flight Methodologies'!$D$4="A",0,
IF('Flight Methodologies'!$D$4="B",(('Flight Methodologies'!$E$22*'Flight Methodologies'!$E$17*$E148*SUM($O148:$P148)*$G148*'Emission Factors'!$E$10)),
IF('Flight Methodologies'!$D$4="C",0,(('Flight Methodologies'!$E$45*'Flight Methodologies'!$E$40*$E148*SUM($O148:$P148)*$G148*'Emission Factors'!$E$10)))
)))
+
IF($N148=0,0,
IF('Flight Methodologies'!$K$4="A",0,(('Flight Methodologies'!$K$22*'Flight Methodologies'!$K$17*$E148*N148*$G148*'Emission Factors'!$E$10)))
))</f>
        <v>0</v>
      </c>
      <c r="W148" s="104">
        <f>IFERROR(((M148*$D148*$E148*$G148*'Emission Factors'!$E$11))
+
IF(SUM($O148:$P148)=0,0,
IF('Flight Methodologies'!$D$4="A",0,
IF('Flight Methodologies'!$D$4="B",0,
IF('Flight Methodologies'!$D$4="C",0,0)
)))
+
IF($N148=0,0,
IF('Flight Methodologies'!$K$4="A",0,0)
),"")</f>
        <v>0</v>
      </c>
      <c r="X148" s="104">
        <f>IFERROR(IF('Flight Methodologies'!$K$4="A",((($D148-'Flight Methodologies'!$K$9)*$E148*$G148*$N148*'Emission Factors'!$E$12)),((($D148-'Flight Methodologies'!$K$17)*$E148*$G148*$N148*'Emission Factors'!$E$12))
)
+
IF(SUM($O148:$P148)=0,0,
IF('Flight Methodologies'!$D$4="A",0,
IF('Flight Methodologies'!$D$4="B",0,
IF('Flight Methodologies'!$D$4="C",('Flight Methodologies'!$E$29*$E148*SUM($O148:$P148)*$G148*'Emission Factors'!$E$12),('Flight Methodologies'!$E$39*$E148*SUM($O148:$P148)*$G148*'Emission Factors'!$E$12))
))),"")</f>
        <v>0</v>
      </c>
      <c r="Y148" s="104">
        <f>IFERROR(IF('Flight Methodologies'!$D$4="A",((($D148-'Flight Methodologies'!$E$9)*$E148*$G148*$O148*'Emission Factors'!$E$13)),
IF('Flight Methodologies'!$D$4="B",((($D148-'Flight Methodologies'!$E$17)*$E148*$G148*$O148*'Emission Factors'!$E$13)),
IF('Flight Methodologies'!$D$4="C",((($D148-SUM('Flight Methodologies'!$E$29:$E$30))*$E148*$G148*$O148*'Emission Factors'!$E$13)),((($D148-SUM('Flight Methodologies'!$E$39:$E$40))*$E148*$G148*$O148*'Emission Factors'!$E$13)))))
+
IF(SUM($O148:$P148)=0,0,
IF('Flight Methodologies'!$D$4="A",0,
IF('Flight Methodologies'!$D$4="B",0,
IF('Flight Methodologies'!$D$4="C",0,0)
)))
+
IF($N148=0,0,
IF('Flight Methodologies'!$K$4="A",0,0)
),"")</f>
        <v>0</v>
      </c>
      <c r="Z148" s="104">
        <f>IFERROR(IF('Flight Methodologies'!$D$4="A",((($D148-'Flight Methodologies'!$E$9)*$E148*$G148*$P148*'Emission Factors'!$E$14)),
IF('Flight Methodologies'!$D$4="B",((($D148-'Flight Methodologies'!$E$17)*$E148*$G148*$P148*'Emission Factors'!$E$14)),
IF('Flight Methodologies'!$D$4="C",((($D148-SUM('Flight Methodologies'!$E$29:$E$30))*$E148*$G148*$P148*'Emission Factors'!$E$14)),((($D148-SUM('Flight Methodologies'!$E$39:$E$40))*$E148*$G148*$P148*'Emission Factors'!$E$14)))))
+
IF(SUM($O148:$P148)=0,0,
IF('Flight Methodologies'!$D$4="A",0,
IF('Flight Methodologies'!$D$4="B",0,
IF('Flight Methodologies'!$D$4="C",0,0)
)))
+
IF($N148=0,0,
IF('Flight Methodologies'!$K$4="A",0,0)
),"")</f>
        <v>0</v>
      </c>
      <c r="AA148" s="169">
        <f t="shared" si="4"/>
        <v>0</v>
      </c>
      <c r="AC148" s="109">
        <f t="shared" si="5"/>
        <v>0</v>
      </c>
    </row>
    <row r="149" spans="2:29" x14ac:dyDescent="0.35">
      <c r="B149" s="63" t="s">
        <v>137</v>
      </c>
      <c r="C149" s="63" t="str">
        <f>IFERROR(VLOOKUP(B149,'Country and Student Data'!$B$5:$E$300,2,FALSE),"")</f>
        <v>Europe</v>
      </c>
      <c r="D149" s="104">
        <f>IFERROR(
VLOOKUP($B149,'Country and Student Data'!$B$5:$D$300,3,FALSE)
+
IF(OR(C149="Home",C149="UK"),0,
IF('Flight Methodologies'!$D$4="A",'Flight Methodologies'!$E$9,
IF('Flight Methodologies'!$D$4="B",'Flight Methodologies'!$E$17,
IF('Flight Methodologies'!$D$4="C",'Flight Methodologies'!$E$29+'Flight Methodologies'!$E$30,'Flight Methodologies'!$E$39+'Flight Methodologies'!$E$40)))), "")</f>
        <v>2388.5700000000002</v>
      </c>
      <c r="E149" s="101">
        <f>IFERROR(VLOOKUP(B149,'Country and Student Data'!B:E,4,FALSE),"")</f>
        <v>1</v>
      </c>
      <c r="G149" s="85">
        <v>2</v>
      </c>
      <c r="H149" s="66"/>
      <c r="I149" s="86"/>
      <c r="J149" s="86"/>
      <c r="K149" s="86"/>
      <c r="L149" s="86"/>
      <c r="M149" s="86"/>
      <c r="N149" s="86"/>
      <c r="O149" s="86">
        <v>1</v>
      </c>
      <c r="P149" s="86"/>
      <c r="R149" s="104">
        <f>IFERROR(
((I149*$D149*$E149*$G149*'Emission Factors'!$E$6))
+
IF(SUM($O149:$P149)=0,0,
IF('Flight Methodologies'!$D$4="A",(0.5*'Flight Methodologies'!$E$9*$E149*SUM($O149:$P149)*$G149*'Emission Factors'!$E$6),
IF('Flight Methodologies'!$D$4="B",(('Flight Methodologies'!$E$18*'Flight Methodologies'!$E$17*$E149*SUM($O149:$P149)*$G149*'Emission Factors'!$E$6)),
IF('Flight Methodologies'!$D$4="C",(0.5*'Flight Methodologies'!$E$30*$E149*SUM($O149:$P149)*$G149*'Emission Factors'!$E$6),(('Flight Methodologies'!$E$41*'Flight Methodologies'!$E$40*$E149*SUM($O149:$P149)*$G149*'Emission Factors'!$E$6)))
)))
+
IF($N149=0,0,
IF('Flight Methodologies'!$K$4="A",(0.5*'Flight Methodologies'!$K$9*$E149*$N149*$G149*'Emission Factors'!$E$6),(('Flight Methodologies'!$K$18*'Flight Methodologies'!$K$17*$E149*N149*$G149*'Emission Factors'!$E$6)))
),"")</f>
        <v>0.8998560000000001</v>
      </c>
      <c r="S149" s="104">
        <f>IFERROR(((J149*$D149*$E149*$G149*'Emission Factors'!$E$7))
+
IF(SUM($O149:$P149)=0,0,
IF('Flight Methodologies'!$D$4="A",(0.5*'Flight Methodologies'!$E$9*$E149*SUM($O149:$P149)*$G149*'Emission Factors'!$E$7),
IF('Flight Methodologies'!$D$4="B",(('Flight Methodologies'!$E$19*'Flight Methodologies'!$E$17*$E149*SUM($O149:$P149)*$G149*'Emission Factors'!$E$7)),
IF('Flight Methodologies'!$D$4="C",(0.5*'Flight Methodologies'!$E$30*$E149*SUM($O149:$P149)*$G149*'Emission Factors'!$E$7),(('Flight Methodologies'!$E$42*'Flight Methodologies'!$E$40*$E149*SUM($O149:$P149)*$G149*'Emission Factors'!$E$7)))
)))
+
IF($N149=0,0,
IF('Flight Methodologies'!$K$4="A",(0.5*'Flight Methodologies'!$K$9*$E149*$N149*$G149*'Emission Factors'!$E$7),(('Flight Methodologies'!$K$19*'Flight Methodologies'!$K$17*$E149*N149*$G149*'Emission Factors'!$E$7)))
),"")</f>
        <v>0</v>
      </c>
      <c r="T149" s="104">
        <f>IFERROR(((K149*$D149*$E149*$G149*'Emission Factors'!$E$8))
+
IF(SUM($O149:$P149)=0,0,
IF('Flight Methodologies'!$D$4="A",0,
IF('Flight Methodologies'!$D$4="B",(('Flight Methodologies'!$E$20*'Flight Methodologies'!$E$17*$E149*SUM($O149:$P149)*$G149*'Emission Factors'!$E$8)),
IF('Flight Methodologies'!$D$4="C",0,(('Flight Methodologies'!$E$43*'Flight Methodologies'!$E$40*$E149*SUM($O149:$P149)*$G149*'Emission Factors'!$E$8)))
)))
+
IF($N149=0,0,
IF('Flight Methodologies'!$K$4="A",0,(('Flight Methodologies'!$K$20*'Flight Methodologies'!$K$17*$E149*N149*$G149*'Emission Factors'!$E$8)))
),"")</f>
        <v>0</v>
      </c>
      <c r="U149" s="104">
        <f>IFERROR(((L149*$D149*$E149*$G149*'Emission Factors'!$E$9))
+
IF(SUM($O149:$P149)=0,0,
IF('Flight Methodologies'!$D$4="A",0,
IF('Flight Methodologies'!$D$4="B",(('Flight Methodologies'!$E$21*'Flight Methodologies'!$E$17*$E149*SUM($O149:$P149)*$G149*'Emission Factors'!$E$9)),
IF('Flight Methodologies'!$D$4="C",0,(('Flight Methodologies'!$E$44*'Flight Methodologies'!$E$40*$E149*SUM($O149:$P149)*$G149*'Emission Factors'!$E$9)))
)))
+
IF($N149=0,0,
IF('Flight Methodologies'!$K$4="A",0,(('Flight Methodologies'!$K$21*'Flight Methodologies'!$K$17*$E149*N149*$G149*'Emission Factors'!$E$9)))
),"")</f>
        <v>0.55161213100671147</v>
      </c>
      <c r="V149" s="104">
        <f>IF(SUM(I149:P149)=0,"",
IF(SUM($O149:$P149)=0,0,
IF('Flight Methodologies'!$D$4="A",0,
IF('Flight Methodologies'!$D$4="B",(('Flight Methodologies'!$E$22*'Flight Methodologies'!$E$17*$E149*SUM($O149:$P149)*$G149*'Emission Factors'!$E$10)),
IF('Flight Methodologies'!$D$4="C",0,(('Flight Methodologies'!$E$45*'Flight Methodologies'!$E$40*$E149*SUM($O149:$P149)*$G149*'Emission Factors'!$E$10)))
)))
+
IF($N149=0,0,
IF('Flight Methodologies'!$K$4="A",0,(('Flight Methodologies'!$K$22*'Flight Methodologies'!$K$17*$E149*N149*$G149*'Emission Factors'!$E$10)))
))</f>
        <v>0.80252060006657711</v>
      </c>
      <c r="W149" s="104">
        <f>IFERROR(((M149*$D149*$E149*$G149*'Emission Factors'!$E$11))
+
IF(SUM($O149:$P149)=0,0,
IF('Flight Methodologies'!$D$4="A",0,
IF('Flight Methodologies'!$D$4="B",0,
IF('Flight Methodologies'!$D$4="C",0,0)
)))
+
IF($N149=0,0,
IF('Flight Methodologies'!$K$4="A",0,0)
),"")</f>
        <v>0</v>
      </c>
      <c r="X149" s="104">
        <f>IFERROR(IF('Flight Methodologies'!$K$4="A",((($D149-'Flight Methodologies'!$K$9)*$E149*$G149*$N149*'Emission Factors'!$E$12)),((($D149-'Flight Methodologies'!$K$17)*$E149*$G149*$N149*'Emission Factors'!$E$12))
)
+
IF(SUM($O149:$P149)=0,0,
IF('Flight Methodologies'!$D$4="A",0,
IF('Flight Methodologies'!$D$4="B",0,
IF('Flight Methodologies'!$D$4="C",('Flight Methodologies'!$E$29*$E149*SUM($O149:$P149)*$G149*'Emission Factors'!$E$12),('Flight Methodologies'!$E$39*$E149*SUM($O149:$P149)*$G149*'Emission Factors'!$E$12))
))),"")</f>
        <v>352.97474519999997</v>
      </c>
      <c r="Y149" s="104">
        <f>IFERROR(IF('Flight Methodologies'!$D$4="A",((($D149-'Flight Methodologies'!$E$9)*$E149*$G149*$O149*'Emission Factors'!$E$13)),
IF('Flight Methodologies'!$D$4="B",((($D149-'Flight Methodologies'!$E$17)*$E149*$G149*$O149*'Emission Factors'!$E$13)),
IF('Flight Methodologies'!$D$4="C",((($D149-SUM('Flight Methodologies'!$E$29:$E$30))*$E149*$G149*$O149*'Emission Factors'!$E$13)),((($D149-SUM('Flight Methodologies'!$E$39:$E$40))*$E149*$G149*$O149*'Emission Factors'!$E$13)))))
+
IF(SUM($O149:$P149)=0,0,
IF('Flight Methodologies'!$D$4="A",0,
IF('Flight Methodologies'!$D$4="B",0,
IF('Flight Methodologies'!$D$4="C",0,0)
)))
+
IF($N149=0,0,
IF('Flight Methodologies'!$K$4="A",0,0)
),"")</f>
        <v>633.82741999999996</v>
      </c>
      <c r="Z149" s="104">
        <f>IFERROR(IF('Flight Methodologies'!$D$4="A",((($D149-'Flight Methodologies'!$E$9)*$E149*$G149*$P149*'Emission Factors'!$E$14)),
IF('Flight Methodologies'!$D$4="B",((($D149-'Flight Methodologies'!$E$17)*$E149*$G149*$P149*'Emission Factors'!$E$14)),
IF('Flight Methodologies'!$D$4="C",((($D149-SUM('Flight Methodologies'!$E$29:$E$30))*$E149*$G149*$P149*'Emission Factors'!$E$14)),((($D149-SUM('Flight Methodologies'!$E$39:$E$40))*$E149*$G149*$P149*'Emission Factors'!$E$14)))))
+
IF(SUM($O149:$P149)=0,0,
IF('Flight Methodologies'!$D$4="A",0,
IF('Flight Methodologies'!$D$4="B",0,
IF('Flight Methodologies'!$D$4="C",0,0)
)))
+
IF($N149=0,0,
IF('Flight Methodologies'!$K$4="A",0,0)
),"")</f>
        <v>0</v>
      </c>
      <c r="AA149" s="169">
        <f t="shared" si="4"/>
        <v>989.05615393107314</v>
      </c>
      <c r="AC149" s="109">
        <f t="shared" si="5"/>
        <v>0.98905615393107316</v>
      </c>
    </row>
    <row r="150" spans="2:29" ht="31" x14ac:dyDescent="0.35">
      <c r="B150" s="63" t="s">
        <v>431</v>
      </c>
      <c r="C150" s="63" t="str">
        <f>IFERROR(VLOOKUP(B150,'Country and Student Data'!$B$5:$E$300,2,FALSE),"")</f>
        <v>North America</v>
      </c>
      <c r="D150" s="104">
        <f>IFERROR(
VLOOKUP($B150,'Country and Student Data'!$B$5:$D$300,3,FALSE)
+
IF(OR(C150="Home",C150="UK"),0,
IF('Flight Methodologies'!$D$4="A",'Flight Methodologies'!$E$9,
IF('Flight Methodologies'!$D$4="B",'Flight Methodologies'!$E$17,
IF('Flight Methodologies'!$D$4="C",'Flight Methodologies'!$E$29+'Flight Methodologies'!$E$30,'Flight Methodologies'!$E$39+'Flight Methodologies'!$E$40)))), "")</f>
        <v>7297.16</v>
      </c>
      <c r="E150" s="101">
        <f>IFERROR(VLOOKUP(B150,'Country and Student Data'!B:E,4,FALSE),"")</f>
        <v>0</v>
      </c>
      <c r="G150" s="85">
        <v>2</v>
      </c>
      <c r="H150" s="66"/>
      <c r="I150" s="86"/>
      <c r="J150" s="86"/>
      <c r="K150" s="86"/>
      <c r="L150" s="86"/>
      <c r="M150" s="86"/>
      <c r="N150" s="86"/>
      <c r="O150" s="86"/>
      <c r="P150" s="86">
        <v>1</v>
      </c>
      <c r="R150" s="104">
        <f>IFERROR(
((I150*$D150*$E150*$G150*'Emission Factors'!$E$6))
+
IF(SUM($O150:$P150)=0,0,
IF('Flight Methodologies'!$D$4="A",(0.5*'Flight Methodologies'!$E$9*$E150*SUM($O150:$P150)*$G150*'Emission Factors'!$E$6),
IF('Flight Methodologies'!$D$4="B",(('Flight Methodologies'!$E$18*'Flight Methodologies'!$E$17*$E150*SUM($O150:$P150)*$G150*'Emission Factors'!$E$6)),
IF('Flight Methodologies'!$D$4="C",(0.5*'Flight Methodologies'!$E$30*$E150*SUM($O150:$P150)*$G150*'Emission Factors'!$E$6),(('Flight Methodologies'!$E$41*'Flight Methodologies'!$E$40*$E150*SUM($O150:$P150)*$G150*'Emission Factors'!$E$6)))
)))
+
IF($N150=0,0,
IF('Flight Methodologies'!$K$4="A",(0.5*'Flight Methodologies'!$K$9*$E150*$N150*$G150*'Emission Factors'!$E$6),(('Flight Methodologies'!$K$18*'Flight Methodologies'!$K$17*$E150*N150*$G150*'Emission Factors'!$E$6)))
),"")</f>
        <v>0</v>
      </c>
      <c r="S150" s="104">
        <f>IFERROR(((J150*$D150*$E150*$G150*'Emission Factors'!$E$7))
+
IF(SUM($O150:$P150)=0,0,
IF('Flight Methodologies'!$D$4="A",(0.5*'Flight Methodologies'!$E$9*$E150*SUM($O150:$P150)*$G150*'Emission Factors'!$E$7),
IF('Flight Methodologies'!$D$4="B",(('Flight Methodologies'!$E$19*'Flight Methodologies'!$E$17*$E150*SUM($O150:$P150)*$G150*'Emission Factors'!$E$7)),
IF('Flight Methodologies'!$D$4="C",(0.5*'Flight Methodologies'!$E$30*$E150*SUM($O150:$P150)*$G150*'Emission Factors'!$E$7),(('Flight Methodologies'!$E$42*'Flight Methodologies'!$E$40*$E150*SUM($O150:$P150)*$G150*'Emission Factors'!$E$7)))
)))
+
IF($N150=0,0,
IF('Flight Methodologies'!$K$4="A",(0.5*'Flight Methodologies'!$K$9*$E150*$N150*$G150*'Emission Factors'!$E$7),(('Flight Methodologies'!$K$19*'Flight Methodologies'!$K$17*$E150*N150*$G150*'Emission Factors'!$E$7)))
),"")</f>
        <v>0</v>
      </c>
      <c r="T150" s="104">
        <f>IFERROR(((K150*$D150*$E150*$G150*'Emission Factors'!$E$8))
+
IF(SUM($O150:$P150)=0,0,
IF('Flight Methodologies'!$D$4="A",0,
IF('Flight Methodologies'!$D$4="B",(('Flight Methodologies'!$E$20*'Flight Methodologies'!$E$17*$E150*SUM($O150:$P150)*$G150*'Emission Factors'!$E$8)),
IF('Flight Methodologies'!$D$4="C",0,(('Flight Methodologies'!$E$43*'Flight Methodologies'!$E$40*$E150*SUM($O150:$P150)*$G150*'Emission Factors'!$E$8)))
)))
+
IF($N150=0,0,
IF('Flight Methodologies'!$K$4="A",0,(('Flight Methodologies'!$K$20*'Flight Methodologies'!$K$17*$E150*N150*$G150*'Emission Factors'!$E$8)))
),"")</f>
        <v>0</v>
      </c>
      <c r="U150" s="104">
        <f>IFERROR(((L150*$D150*$E150*$G150*'Emission Factors'!$E$9))
+
IF(SUM($O150:$P150)=0,0,
IF('Flight Methodologies'!$D$4="A",0,
IF('Flight Methodologies'!$D$4="B",(('Flight Methodologies'!$E$21*'Flight Methodologies'!$E$17*$E150*SUM($O150:$P150)*$G150*'Emission Factors'!$E$9)),
IF('Flight Methodologies'!$D$4="C",0,(('Flight Methodologies'!$E$44*'Flight Methodologies'!$E$40*$E150*SUM($O150:$P150)*$G150*'Emission Factors'!$E$9)))
)))
+
IF($N150=0,0,
IF('Flight Methodologies'!$K$4="A",0,(('Flight Methodologies'!$K$21*'Flight Methodologies'!$K$17*$E150*N150*$G150*'Emission Factors'!$E$9)))
),"")</f>
        <v>0</v>
      </c>
      <c r="V150" s="104">
        <f>IF(SUM(I150:P150)=0,"",
IF(SUM($O150:$P150)=0,0,
IF('Flight Methodologies'!$D$4="A",0,
IF('Flight Methodologies'!$D$4="B",(('Flight Methodologies'!$E$22*'Flight Methodologies'!$E$17*$E150*SUM($O150:$P150)*$G150*'Emission Factors'!$E$10)),
IF('Flight Methodologies'!$D$4="C",0,(('Flight Methodologies'!$E$45*'Flight Methodologies'!$E$40*$E150*SUM($O150:$P150)*$G150*'Emission Factors'!$E$10)))
)))
+
IF($N150=0,0,
IF('Flight Methodologies'!$K$4="A",0,(('Flight Methodologies'!$K$22*'Flight Methodologies'!$K$17*$E150*N150*$G150*'Emission Factors'!$E$10)))
))</f>
        <v>0</v>
      </c>
      <c r="W150" s="104">
        <f>IFERROR(((M150*$D150*$E150*$G150*'Emission Factors'!$E$11))
+
IF(SUM($O150:$P150)=0,0,
IF('Flight Methodologies'!$D$4="A",0,
IF('Flight Methodologies'!$D$4="B",0,
IF('Flight Methodologies'!$D$4="C",0,0)
)))
+
IF($N150=0,0,
IF('Flight Methodologies'!$K$4="A",0,0)
),"")</f>
        <v>0</v>
      </c>
      <c r="X150" s="104">
        <f>IFERROR(IF('Flight Methodologies'!$K$4="A",((($D150-'Flight Methodologies'!$K$9)*$E150*$G150*$N150*'Emission Factors'!$E$12)),((($D150-'Flight Methodologies'!$K$17)*$E150*$G150*$N150*'Emission Factors'!$E$12))
)
+
IF(SUM($O150:$P150)=0,0,
IF('Flight Methodologies'!$D$4="A",0,
IF('Flight Methodologies'!$D$4="B",0,
IF('Flight Methodologies'!$D$4="C",('Flight Methodologies'!$E$29*$E150*SUM($O150:$P150)*$G150*'Emission Factors'!$E$12),('Flight Methodologies'!$E$39*$E150*SUM($O150:$P150)*$G150*'Emission Factors'!$E$12))
))),"")</f>
        <v>0</v>
      </c>
      <c r="Y150" s="104">
        <f>IFERROR(IF('Flight Methodologies'!$D$4="A",((($D150-'Flight Methodologies'!$E$9)*$E150*$G150*$O150*'Emission Factors'!$E$13)),
IF('Flight Methodologies'!$D$4="B",((($D150-'Flight Methodologies'!$E$17)*$E150*$G150*$O150*'Emission Factors'!$E$13)),
IF('Flight Methodologies'!$D$4="C",((($D150-SUM('Flight Methodologies'!$E$29:$E$30))*$E150*$G150*$O150*'Emission Factors'!$E$13)),((($D150-SUM('Flight Methodologies'!$E$39:$E$40))*$E150*$G150*$O150*'Emission Factors'!$E$13)))))
+
IF(SUM($O150:$P150)=0,0,
IF('Flight Methodologies'!$D$4="A",0,
IF('Flight Methodologies'!$D$4="B",0,
IF('Flight Methodologies'!$D$4="C",0,0)
)))
+
IF($N150=0,0,
IF('Flight Methodologies'!$K$4="A",0,0)
),"")</f>
        <v>0</v>
      </c>
      <c r="Z150" s="104">
        <f>IFERROR(IF('Flight Methodologies'!$D$4="A",((($D150-'Flight Methodologies'!$E$9)*$E150*$G150*$P150*'Emission Factors'!$E$14)),
IF('Flight Methodologies'!$D$4="B",((($D150-'Flight Methodologies'!$E$17)*$E150*$G150*$P150*'Emission Factors'!$E$14)),
IF('Flight Methodologies'!$D$4="C",((($D150-SUM('Flight Methodologies'!$E$29:$E$30))*$E150*$G150*$P150*'Emission Factors'!$E$14)),((($D150-SUM('Flight Methodologies'!$E$39:$E$40))*$E150*$G150*$P150*'Emission Factors'!$E$14)))))
+
IF(SUM($O150:$P150)=0,0,
IF('Flight Methodologies'!$D$4="A",0,
IF('Flight Methodologies'!$D$4="B",0,
IF('Flight Methodologies'!$D$4="C",0,0)
)))
+
IF($N150=0,0,
IF('Flight Methodologies'!$K$4="A",0,0)
),"")</f>
        <v>0</v>
      </c>
      <c r="AA150" s="169">
        <f t="shared" si="4"/>
        <v>0</v>
      </c>
      <c r="AC150" s="109">
        <f t="shared" si="5"/>
        <v>0</v>
      </c>
    </row>
    <row r="151" spans="2:29" x14ac:dyDescent="0.35">
      <c r="B151" s="63" t="s">
        <v>138</v>
      </c>
      <c r="C151" s="63" t="str">
        <f>IFERROR(VLOOKUP(B151,'Country and Student Data'!$B$5:$E$300,2,FALSE),"")</f>
        <v>Africa</v>
      </c>
      <c r="D151" s="104">
        <f>IFERROR(
VLOOKUP($B151,'Country and Student Data'!$B$5:$D$300,3,FALSE)
+
IF(OR(C151="Home",C151="UK"),0,
IF('Flight Methodologies'!$D$4="A",'Flight Methodologies'!$E$9,
IF('Flight Methodologies'!$D$4="B",'Flight Methodologies'!$E$17,
IF('Flight Methodologies'!$D$4="C",'Flight Methodologies'!$E$29+'Flight Methodologies'!$E$30,'Flight Methodologies'!$E$39+'Flight Methodologies'!$E$40)))), "")</f>
        <v>2729.57</v>
      </c>
      <c r="E151" s="101">
        <f>IFERROR(VLOOKUP(B151,'Country and Student Data'!B:E,4,FALSE),"")</f>
        <v>0</v>
      </c>
      <c r="G151" s="85">
        <v>2</v>
      </c>
      <c r="H151" s="66"/>
      <c r="I151" s="86"/>
      <c r="J151" s="86"/>
      <c r="K151" s="86"/>
      <c r="L151" s="86"/>
      <c r="M151" s="86"/>
      <c r="N151" s="86"/>
      <c r="O151" s="86"/>
      <c r="P151" s="86">
        <v>1</v>
      </c>
      <c r="R151" s="104">
        <f>IFERROR(
((I151*$D151*$E151*$G151*'Emission Factors'!$E$6))
+
IF(SUM($O151:$P151)=0,0,
IF('Flight Methodologies'!$D$4="A",(0.5*'Flight Methodologies'!$E$9*$E151*SUM($O151:$P151)*$G151*'Emission Factors'!$E$6),
IF('Flight Methodologies'!$D$4="B",(('Flight Methodologies'!$E$18*'Flight Methodologies'!$E$17*$E151*SUM($O151:$P151)*$G151*'Emission Factors'!$E$6)),
IF('Flight Methodologies'!$D$4="C",(0.5*'Flight Methodologies'!$E$30*$E151*SUM($O151:$P151)*$G151*'Emission Factors'!$E$6),(('Flight Methodologies'!$E$41*'Flight Methodologies'!$E$40*$E151*SUM($O151:$P151)*$G151*'Emission Factors'!$E$6)))
)))
+
IF($N151=0,0,
IF('Flight Methodologies'!$K$4="A",(0.5*'Flight Methodologies'!$K$9*$E151*$N151*$G151*'Emission Factors'!$E$6),(('Flight Methodologies'!$K$18*'Flight Methodologies'!$K$17*$E151*N151*$G151*'Emission Factors'!$E$6)))
),"")</f>
        <v>0</v>
      </c>
      <c r="S151" s="104">
        <f>IFERROR(((J151*$D151*$E151*$G151*'Emission Factors'!$E$7))
+
IF(SUM($O151:$P151)=0,0,
IF('Flight Methodologies'!$D$4="A",(0.5*'Flight Methodologies'!$E$9*$E151*SUM($O151:$P151)*$G151*'Emission Factors'!$E$7),
IF('Flight Methodologies'!$D$4="B",(('Flight Methodologies'!$E$19*'Flight Methodologies'!$E$17*$E151*SUM($O151:$P151)*$G151*'Emission Factors'!$E$7)),
IF('Flight Methodologies'!$D$4="C",(0.5*'Flight Methodologies'!$E$30*$E151*SUM($O151:$P151)*$G151*'Emission Factors'!$E$7),(('Flight Methodologies'!$E$42*'Flight Methodologies'!$E$40*$E151*SUM($O151:$P151)*$G151*'Emission Factors'!$E$7)))
)))
+
IF($N151=0,0,
IF('Flight Methodologies'!$K$4="A",(0.5*'Flight Methodologies'!$K$9*$E151*$N151*$G151*'Emission Factors'!$E$7),(('Flight Methodologies'!$K$19*'Flight Methodologies'!$K$17*$E151*N151*$G151*'Emission Factors'!$E$7)))
),"")</f>
        <v>0</v>
      </c>
      <c r="T151" s="104">
        <f>IFERROR(((K151*$D151*$E151*$G151*'Emission Factors'!$E$8))
+
IF(SUM($O151:$P151)=0,0,
IF('Flight Methodologies'!$D$4="A",0,
IF('Flight Methodologies'!$D$4="B",(('Flight Methodologies'!$E$20*'Flight Methodologies'!$E$17*$E151*SUM($O151:$P151)*$G151*'Emission Factors'!$E$8)),
IF('Flight Methodologies'!$D$4="C",0,(('Flight Methodologies'!$E$43*'Flight Methodologies'!$E$40*$E151*SUM($O151:$P151)*$G151*'Emission Factors'!$E$8)))
)))
+
IF($N151=0,0,
IF('Flight Methodologies'!$K$4="A",0,(('Flight Methodologies'!$K$20*'Flight Methodologies'!$K$17*$E151*N151*$G151*'Emission Factors'!$E$8)))
),"")</f>
        <v>0</v>
      </c>
      <c r="U151" s="104">
        <f>IFERROR(((L151*$D151*$E151*$G151*'Emission Factors'!$E$9))
+
IF(SUM($O151:$P151)=0,0,
IF('Flight Methodologies'!$D$4="A",0,
IF('Flight Methodologies'!$D$4="B",(('Flight Methodologies'!$E$21*'Flight Methodologies'!$E$17*$E151*SUM($O151:$P151)*$G151*'Emission Factors'!$E$9)),
IF('Flight Methodologies'!$D$4="C",0,(('Flight Methodologies'!$E$44*'Flight Methodologies'!$E$40*$E151*SUM($O151:$P151)*$G151*'Emission Factors'!$E$9)))
)))
+
IF($N151=0,0,
IF('Flight Methodologies'!$K$4="A",0,(('Flight Methodologies'!$K$21*'Flight Methodologies'!$K$17*$E151*N151*$G151*'Emission Factors'!$E$9)))
),"")</f>
        <v>0</v>
      </c>
      <c r="V151" s="104">
        <f>IF(SUM(I151:P151)=0,"",
IF(SUM($O151:$P151)=0,0,
IF('Flight Methodologies'!$D$4="A",0,
IF('Flight Methodologies'!$D$4="B",(('Flight Methodologies'!$E$22*'Flight Methodologies'!$E$17*$E151*SUM($O151:$P151)*$G151*'Emission Factors'!$E$10)),
IF('Flight Methodologies'!$D$4="C",0,(('Flight Methodologies'!$E$45*'Flight Methodologies'!$E$40*$E151*SUM($O151:$P151)*$G151*'Emission Factors'!$E$10)))
)))
+
IF($N151=0,0,
IF('Flight Methodologies'!$K$4="A",0,(('Flight Methodologies'!$K$22*'Flight Methodologies'!$K$17*$E151*N151*$G151*'Emission Factors'!$E$10)))
))</f>
        <v>0</v>
      </c>
      <c r="W151" s="104">
        <f>IFERROR(((M151*$D151*$E151*$G151*'Emission Factors'!$E$11))
+
IF(SUM($O151:$P151)=0,0,
IF('Flight Methodologies'!$D$4="A",0,
IF('Flight Methodologies'!$D$4="B",0,
IF('Flight Methodologies'!$D$4="C",0,0)
)))
+
IF($N151=0,0,
IF('Flight Methodologies'!$K$4="A",0,0)
),"")</f>
        <v>0</v>
      </c>
      <c r="X151" s="104">
        <f>IFERROR(IF('Flight Methodologies'!$K$4="A",((($D151-'Flight Methodologies'!$K$9)*$E151*$G151*$N151*'Emission Factors'!$E$12)),((($D151-'Flight Methodologies'!$K$17)*$E151*$G151*$N151*'Emission Factors'!$E$12))
)
+
IF(SUM($O151:$P151)=0,0,
IF('Flight Methodologies'!$D$4="A",0,
IF('Flight Methodologies'!$D$4="B",0,
IF('Flight Methodologies'!$D$4="C",('Flight Methodologies'!$E$29*$E151*SUM($O151:$P151)*$G151*'Emission Factors'!$E$12),('Flight Methodologies'!$E$39*$E151*SUM($O151:$P151)*$G151*'Emission Factors'!$E$12))
))),"")</f>
        <v>0</v>
      </c>
      <c r="Y151" s="104">
        <f>IFERROR(IF('Flight Methodologies'!$D$4="A",((($D151-'Flight Methodologies'!$E$9)*$E151*$G151*$O151*'Emission Factors'!$E$13)),
IF('Flight Methodologies'!$D$4="B",((($D151-'Flight Methodologies'!$E$17)*$E151*$G151*$O151*'Emission Factors'!$E$13)),
IF('Flight Methodologies'!$D$4="C",((($D151-SUM('Flight Methodologies'!$E$29:$E$30))*$E151*$G151*$O151*'Emission Factors'!$E$13)),((($D151-SUM('Flight Methodologies'!$E$39:$E$40))*$E151*$G151*$O151*'Emission Factors'!$E$13)))))
+
IF(SUM($O151:$P151)=0,0,
IF('Flight Methodologies'!$D$4="A",0,
IF('Flight Methodologies'!$D$4="B",0,
IF('Flight Methodologies'!$D$4="C",0,0)
)))
+
IF($N151=0,0,
IF('Flight Methodologies'!$K$4="A",0,0)
),"")</f>
        <v>0</v>
      </c>
      <c r="Z151" s="104">
        <f>IFERROR(IF('Flight Methodologies'!$D$4="A",((($D151-'Flight Methodologies'!$E$9)*$E151*$G151*$P151*'Emission Factors'!$E$14)),
IF('Flight Methodologies'!$D$4="B",((($D151-'Flight Methodologies'!$E$17)*$E151*$G151*$P151*'Emission Factors'!$E$14)),
IF('Flight Methodologies'!$D$4="C",((($D151-SUM('Flight Methodologies'!$E$29:$E$30))*$E151*$G151*$P151*'Emission Factors'!$E$14)),((($D151-SUM('Flight Methodologies'!$E$39:$E$40))*$E151*$G151*$P151*'Emission Factors'!$E$14)))))
+
IF(SUM($O151:$P151)=0,0,
IF('Flight Methodologies'!$D$4="A",0,
IF('Flight Methodologies'!$D$4="B",0,
IF('Flight Methodologies'!$D$4="C",0,0)
)))
+
IF($N151=0,0,
IF('Flight Methodologies'!$K$4="A",0,0)
),"")</f>
        <v>0</v>
      </c>
      <c r="AA151" s="169">
        <f t="shared" si="4"/>
        <v>0</v>
      </c>
      <c r="AC151" s="109">
        <f t="shared" si="5"/>
        <v>0</v>
      </c>
    </row>
    <row r="152" spans="2:29" x14ac:dyDescent="0.35">
      <c r="B152" s="63" t="s">
        <v>139</v>
      </c>
      <c r="C152" s="63" t="str">
        <f>IFERROR(VLOOKUP(B152,'Country and Student Data'!$B$5:$E$300,2,FALSE),"")</f>
        <v>Africa</v>
      </c>
      <c r="D152" s="104">
        <f>IFERROR(
VLOOKUP($B152,'Country and Student Data'!$B$5:$D$300,3,FALSE)
+
IF(OR(C152="Home",C152="UK"),0,
IF('Flight Methodologies'!$D$4="A",'Flight Methodologies'!$E$9,
IF('Flight Methodologies'!$D$4="B",'Flight Methodologies'!$E$17,
IF('Flight Methodologies'!$D$4="C",'Flight Methodologies'!$E$29+'Flight Methodologies'!$E$30,'Flight Methodologies'!$E$39+'Flight Methodologies'!$E$40)))), "")</f>
        <v>9793.57</v>
      </c>
      <c r="E152" s="101">
        <f>IFERROR(VLOOKUP(B152,'Country and Student Data'!B:E,4,FALSE),"")</f>
        <v>1</v>
      </c>
      <c r="G152" s="85">
        <v>2</v>
      </c>
      <c r="H152" s="66"/>
      <c r="I152" s="86"/>
      <c r="J152" s="86"/>
      <c r="K152" s="86"/>
      <c r="L152" s="86"/>
      <c r="M152" s="86"/>
      <c r="N152" s="86"/>
      <c r="O152" s="86"/>
      <c r="P152" s="86">
        <v>1</v>
      </c>
      <c r="R152" s="104">
        <f>IFERROR(
((I152*$D152*$E152*$G152*'Emission Factors'!$E$6))
+
IF(SUM($O152:$P152)=0,0,
IF('Flight Methodologies'!$D$4="A",(0.5*'Flight Methodologies'!$E$9*$E152*SUM($O152:$P152)*$G152*'Emission Factors'!$E$6),
IF('Flight Methodologies'!$D$4="B",(('Flight Methodologies'!$E$18*'Flight Methodologies'!$E$17*$E152*SUM($O152:$P152)*$G152*'Emission Factors'!$E$6)),
IF('Flight Methodologies'!$D$4="C",(0.5*'Flight Methodologies'!$E$30*$E152*SUM($O152:$P152)*$G152*'Emission Factors'!$E$6),(('Flight Methodologies'!$E$41*'Flight Methodologies'!$E$40*$E152*SUM($O152:$P152)*$G152*'Emission Factors'!$E$6)))
)))
+
IF($N152=0,0,
IF('Flight Methodologies'!$K$4="A",(0.5*'Flight Methodologies'!$K$9*$E152*$N152*$G152*'Emission Factors'!$E$6),(('Flight Methodologies'!$K$18*'Flight Methodologies'!$K$17*$E152*N152*$G152*'Emission Factors'!$E$6)))
),"")</f>
        <v>0.8998560000000001</v>
      </c>
      <c r="S152" s="104">
        <f>IFERROR(((J152*$D152*$E152*$G152*'Emission Factors'!$E$7))
+
IF(SUM($O152:$P152)=0,0,
IF('Flight Methodologies'!$D$4="A",(0.5*'Flight Methodologies'!$E$9*$E152*SUM($O152:$P152)*$G152*'Emission Factors'!$E$7),
IF('Flight Methodologies'!$D$4="B",(('Flight Methodologies'!$E$19*'Flight Methodologies'!$E$17*$E152*SUM($O152:$P152)*$G152*'Emission Factors'!$E$7)),
IF('Flight Methodologies'!$D$4="C",(0.5*'Flight Methodologies'!$E$30*$E152*SUM($O152:$P152)*$G152*'Emission Factors'!$E$7),(('Flight Methodologies'!$E$42*'Flight Methodologies'!$E$40*$E152*SUM($O152:$P152)*$G152*'Emission Factors'!$E$7)))
)))
+
IF($N152=0,0,
IF('Flight Methodologies'!$K$4="A",(0.5*'Flight Methodologies'!$K$9*$E152*$N152*$G152*'Emission Factors'!$E$7),(('Flight Methodologies'!$K$19*'Flight Methodologies'!$K$17*$E152*N152*$G152*'Emission Factors'!$E$7)))
),"")</f>
        <v>0</v>
      </c>
      <c r="T152" s="104">
        <f>IFERROR(((K152*$D152*$E152*$G152*'Emission Factors'!$E$8))
+
IF(SUM($O152:$P152)=0,0,
IF('Flight Methodologies'!$D$4="A",0,
IF('Flight Methodologies'!$D$4="B",(('Flight Methodologies'!$E$20*'Flight Methodologies'!$E$17*$E152*SUM($O152:$P152)*$G152*'Emission Factors'!$E$8)),
IF('Flight Methodologies'!$D$4="C",0,(('Flight Methodologies'!$E$43*'Flight Methodologies'!$E$40*$E152*SUM($O152:$P152)*$G152*'Emission Factors'!$E$8)))
)))
+
IF($N152=0,0,
IF('Flight Methodologies'!$K$4="A",0,(('Flight Methodologies'!$K$20*'Flight Methodologies'!$K$17*$E152*N152*$G152*'Emission Factors'!$E$8)))
),"")</f>
        <v>0</v>
      </c>
      <c r="U152" s="104">
        <f>IFERROR(((L152*$D152*$E152*$G152*'Emission Factors'!$E$9))
+
IF(SUM($O152:$P152)=0,0,
IF('Flight Methodologies'!$D$4="A",0,
IF('Flight Methodologies'!$D$4="B",(('Flight Methodologies'!$E$21*'Flight Methodologies'!$E$17*$E152*SUM($O152:$P152)*$G152*'Emission Factors'!$E$9)),
IF('Flight Methodologies'!$D$4="C",0,(('Flight Methodologies'!$E$44*'Flight Methodologies'!$E$40*$E152*SUM($O152:$P152)*$G152*'Emission Factors'!$E$9)))
)))
+
IF($N152=0,0,
IF('Flight Methodologies'!$K$4="A",0,(('Flight Methodologies'!$K$21*'Flight Methodologies'!$K$17*$E152*N152*$G152*'Emission Factors'!$E$9)))
),"")</f>
        <v>0.55161213100671147</v>
      </c>
      <c r="V152" s="104">
        <f>IF(SUM(I152:P152)=0,"",
IF(SUM($O152:$P152)=0,0,
IF('Flight Methodologies'!$D$4="A",0,
IF('Flight Methodologies'!$D$4="B",(('Flight Methodologies'!$E$22*'Flight Methodologies'!$E$17*$E152*SUM($O152:$P152)*$G152*'Emission Factors'!$E$10)),
IF('Flight Methodologies'!$D$4="C",0,(('Flight Methodologies'!$E$45*'Flight Methodologies'!$E$40*$E152*SUM($O152:$P152)*$G152*'Emission Factors'!$E$10)))
)))
+
IF($N152=0,0,
IF('Flight Methodologies'!$K$4="A",0,(('Flight Methodologies'!$K$22*'Flight Methodologies'!$K$17*$E152*N152*$G152*'Emission Factors'!$E$10)))
))</f>
        <v>0.80252060006657711</v>
      </c>
      <c r="W152" s="104">
        <f>IFERROR(((M152*$D152*$E152*$G152*'Emission Factors'!$E$11))
+
IF(SUM($O152:$P152)=0,0,
IF('Flight Methodologies'!$D$4="A",0,
IF('Flight Methodologies'!$D$4="B",0,
IF('Flight Methodologies'!$D$4="C",0,0)
)))
+
IF($N152=0,0,
IF('Flight Methodologies'!$K$4="A",0,0)
),"")</f>
        <v>0</v>
      </c>
      <c r="X152" s="104">
        <f>IFERROR(IF('Flight Methodologies'!$K$4="A",((($D152-'Flight Methodologies'!$K$9)*$E152*$G152*$N152*'Emission Factors'!$E$12)),((($D152-'Flight Methodologies'!$K$17)*$E152*$G152*$N152*'Emission Factors'!$E$12))
)
+
IF(SUM($O152:$P152)=0,0,
IF('Flight Methodologies'!$D$4="A",0,
IF('Flight Methodologies'!$D$4="B",0,
IF('Flight Methodologies'!$D$4="C",('Flight Methodologies'!$E$29*$E152*SUM($O152:$P152)*$G152*'Emission Factors'!$E$12),('Flight Methodologies'!$E$39*$E152*SUM($O152:$P152)*$G152*'Emission Factors'!$E$12))
))),"")</f>
        <v>352.97474519999997</v>
      </c>
      <c r="Y152" s="104">
        <f>IFERROR(IF('Flight Methodologies'!$D$4="A",((($D152-'Flight Methodologies'!$E$9)*$E152*$G152*$O152*'Emission Factors'!$E$13)),
IF('Flight Methodologies'!$D$4="B",((($D152-'Flight Methodologies'!$E$17)*$E152*$G152*$O152*'Emission Factors'!$E$13)),
IF('Flight Methodologies'!$D$4="C",((($D152-SUM('Flight Methodologies'!$E$29:$E$30))*$E152*$G152*$O152*'Emission Factors'!$E$13)),((($D152-SUM('Flight Methodologies'!$E$39:$E$40))*$E152*$G152*$O152*'Emission Factors'!$E$13)))))
+
IF(SUM($O152:$P152)=0,0,
IF('Flight Methodologies'!$D$4="A",0,
IF('Flight Methodologies'!$D$4="B",0,
IF('Flight Methodologies'!$D$4="C",0,0)
)))
+
IF($N152=0,0,
IF('Flight Methodologies'!$K$4="A",0,0)
),"")</f>
        <v>0</v>
      </c>
      <c r="Z152" s="104">
        <f>IFERROR(IF('Flight Methodologies'!$D$4="A",((($D152-'Flight Methodologies'!$E$9)*$E152*$G152*$P152*'Emission Factors'!$E$14)),
IF('Flight Methodologies'!$D$4="B",((($D152-'Flight Methodologies'!$E$17)*$E152*$G152*$P152*'Emission Factors'!$E$14)),
IF('Flight Methodologies'!$D$4="C",((($D152-SUM('Flight Methodologies'!$E$29:$E$30))*$E152*$G152*$P152*'Emission Factors'!$E$14)),((($D152-SUM('Flight Methodologies'!$E$39:$E$40))*$E152*$G152*$P152*'Emission Factors'!$E$14)))))
+
IF(SUM($O152:$P152)=0,0,
IF('Flight Methodologies'!$D$4="A",0,
IF('Flight Methodologies'!$D$4="B",0,
IF('Flight Methodologies'!$D$4="C",0,0)
)))
+
IF($N152=0,0,
IF('Flight Methodologies'!$K$4="A",0,0)
),"")</f>
        <v>3657.21036</v>
      </c>
      <c r="AA152" s="169">
        <f t="shared" si="4"/>
        <v>4012.4390939310733</v>
      </c>
      <c r="AC152" s="109">
        <f t="shared" si="5"/>
        <v>4.0124390939310732</v>
      </c>
    </row>
    <row r="153" spans="2:29" x14ac:dyDescent="0.35">
      <c r="B153" s="63" t="s">
        <v>140</v>
      </c>
      <c r="C153" s="63" t="str">
        <f>IFERROR(VLOOKUP(B153,'Country and Student Data'!$B$5:$E$300,2,FALSE),"")</f>
        <v>Asia</v>
      </c>
      <c r="D153" s="104">
        <f>IFERROR(
VLOOKUP($B153,'Country and Student Data'!$B$5:$D$300,3,FALSE)
+
IF(OR(C153="Home",C153="UK"),0,
IF('Flight Methodologies'!$D$4="A",'Flight Methodologies'!$E$9,
IF('Flight Methodologies'!$D$4="B",'Flight Methodologies'!$E$17,
IF('Flight Methodologies'!$D$4="C",'Flight Methodologies'!$E$29+'Flight Methodologies'!$E$30,'Flight Methodologies'!$E$39+'Flight Methodologies'!$E$40)))), "")</f>
        <v>9683.57</v>
      </c>
      <c r="E153" s="101">
        <f>IFERROR(VLOOKUP(B153,'Country and Student Data'!B:E,4,FALSE),"")</f>
        <v>4</v>
      </c>
      <c r="G153" s="85">
        <v>2</v>
      </c>
      <c r="H153" s="66"/>
      <c r="I153" s="86"/>
      <c r="J153" s="86"/>
      <c r="K153" s="86"/>
      <c r="L153" s="86"/>
      <c r="M153" s="86"/>
      <c r="N153" s="86"/>
      <c r="O153" s="86"/>
      <c r="P153" s="86">
        <v>1</v>
      </c>
      <c r="R153" s="104">
        <f>IFERROR(
((I153*$D153*$E153*$G153*'Emission Factors'!$E$6))
+
IF(SUM($O153:$P153)=0,0,
IF('Flight Methodologies'!$D$4="A",(0.5*'Flight Methodologies'!$E$9*$E153*SUM($O153:$P153)*$G153*'Emission Factors'!$E$6),
IF('Flight Methodologies'!$D$4="B",(('Flight Methodologies'!$E$18*'Flight Methodologies'!$E$17*$E153*SUM($O153:$P153)*$G153*'Emission Factors'!$E$6)),
IF('Flight Methodologies'!$D$4="C",(0.5*'Flight Methodologies'!$E$30*$E153*SUM($O153:$P153)*$G153*'Emission Factors'!$E$6),(('Flight Methodologies'!$E$41*'Flight Methodologies'!$E$40*$E153*SUM($O153:$P153)*$G153*'Emission Factors'!$E$6)))
)))
+
IF($N153=0,0,
IF('Flight Methodologies'!$K$4="A",(0.5*'Flight Methodologies'!$K$9*$E153*$N153*$G153*'Emission Factors'!$E$6),(('Flight Methodologies'!$K$18*'Flight Methodologies'!$K$17*$E153*N153*$G153*'Emission Factors'!$E$6)))
),"")</f>
        <v>3.5994240000000004</v>
      </c>
      <c r="S153" s="104">
        <f>IFERROR(((J153*$D153*$E153*$G153*'Emission Factors'!$E$7))
+
IF(SUM($O153:$P153)=0,0,
IF('Flight Methodologies'!$D$4="A",(0.5*'Flight Methodologies'!$E$9*$E153*SUM($O153:$P153)*$G153*'Emission Factors'!$E$7),
IF('Flight Methodologies'!$D$4="B",(('Flight Methodologies'!$E$19*'Flight Methodologies'!$E$17*$E153*SUM($O153:$P153)*$G153*'Emission Factors'!$E$7)),
IF('Flight Methodologies'!$D$4="C",(0.5*'Flight Methodologies'!$E$30*$E153*SUM($O153:$P153)*$G153*'Emission Factors'!$E$7),(('Flight Methodologies'!$E$42*'Flight Methodologies'!$E$40*$E153*SUM($O153:$P153)*$G153*'Emission Factors'!$E$7)))
)))
+
IF($N153=0,0,
IF('Flight Methodologies'!$K$4="A",(0.5*'Flight Methodologies'!$K$9*$E153*$N153*$G153*'Emission Factors'!$E$7),(('Flight Methodologies'!$K$19*'Flight Methodologies'!$K$17*$E153*N153*$G153*'Emission Factors'!$E$7)))
),"")</f>
        <v>0</v>
      </c>
      <c r="T153" s="104">
        <f>IFERROR(((K153*$D153*$E153*$G153*'Emission Factors'!$E$8))
+
IF(SUM($O153:$P153)=0,0,
IF('Flight Methodologies'!$D$4="A",0,
IF('Flight Methodologies'!$D$4="B",(('Flight Methodologies'!$E$20*'Flight Methodologies'!$E$17*$E153*SUM($O153:$P153)*$G153*'Emission Factors'!$E$8)),
IF('Flight Methodologies'!$D$4="C",0,(('Flight Methodologies'!$E$43*'Flight Methodologies'!$E$40*$E153*SUM($O153:$P153)*$G153*'Emission Factors'!$E$8)))
)))
+
IF($N153=0,0,
IF('Flight Methodologies'!$K$4="A",0,(('Flight Methodologies'!$K$20*'Flight Methodologies'!$K$17*$E153*N153*$G153*'Emission Factors'!$E$8)))
),"")</f>
        <v>0</v>
      </c>
      <c r="U153" s="104">
        <f>IFERROR(((L153*$D153*$E153*$G153*'Emission Factors'!$E$9))
+
IF(SUM($O153:$P153)=0,0,
IF('Flight Methodologies'!$D$4="A",0,
IF('Flight Methodologies'!$D$4="B",(('Flight Methodologies'!$E$21*'Flight Methodologies'!$E$17*$E153*SUM($O153:$P153)*$G153*'Emission Factors'!$E$9)),
IF('Flight Methodologies'!$D$4="C",0,(('Flight Methodologies'!$E$44*'Flight Methodologies'!$E$40*$E153*SUM($O153:$P153)*$G153*'Emission Factors'!$E$9)))
)))
+
IF($N153=0,0,
IF('Flight Methodologies'!$K$4="A",0,(('Flight Methodologies'!$K$21*'Flight Methodologies'!$K$17*$E153*N153*$G153*'Emission Factors'!$E$9)))
),"")</f>
        <v>2.2064485240268459</v>
      </c>
      <c r="V153" s="104">
        <f>IF(SUM(I153:P153)=0,"",
IF(SUM($O153:$P153)=0,0,
IF('Flight Methodologies'!$D$4="A",0,
IF('Flight Methodologies'!$D$4="B",(('Flight Methodologies'!$E$22*'Flight Methodologies'!$E$17*$E153*SUM($O153:$P153)*$G153*'Emission Factors'!$E$10)),
IF('Flight Methodologies'!$D$4="C",0,(('Flight Methodologies'!$E$45*'Flight Methodologies'!$E$40*$E153*SUM($O153:$P153)*$G153*'Emission Factors'!$E$10)))
)))
+
IF($N153=0,0,
IF('Flight Methodologies'!$K$4="A",0,(('Flight Methodologies'!$K$22*'Flight Methodologies'!$K$17*$E153*N153*$G153*'Emission Factors'!$E$10)))
))</f>
        <v>3.2100824002663084</v>
      </c>
      <c r="W153" s="104">
        <f>IFERROR(((M153*$D153*$E153*$G153*'Emission Factors'!$E$11))
+
IF(SUM($O153:$P153)=0,0,
IF('Flight Methodologies'!$D$4="A",0,
IF('Flight Methodologies'!$D$4="B",0,
IF('Flight Methodologies'!$D$4="C",0,0)
)))
+
IF($N153=0,0,
IF('Flight Methodologies'!$K$4="A",0,0)
),"")</f>
        <v>0</v>
      </c>
      <c r="X153" s="104">
        <f>IFERROR(IF('Flight Methodologies'!$K$4="A",((($D153-'Flight Methodologies'!$K$9)*$E153*$G153*$N153*'Emission Factors'!$E$12)),((($D153-'Flight Methodologies'!$K$17)*$E153*$G153*$N153*'Emission Factors'!$E$12))
)
+
IF(SUM($O153:$P153)=0,0,
IF('Flight Methodologies'!$D$4="A",0,
IF('Flight Methodologies'!$D$4="B",0,
IF('Flight Methodologies'!$D$4="C",('Flight Methodologies'!$E$29*$E153*SUM($O153:$P153)*$G153*'Emission Factors'!$E$12),('Flight Methodologies'!$E$39*$E153*SUM($O153:$P153)*$G153*'Emission Factors'!$E$12))
))),"")</f>
        <v>1411.8989807999999</v>
      </c>
      <c r="Y153" s="104">
        <f>IFERROR(IF('Flight Methodologies'!$D$4="A",((($D153-'Flight Methodologies'!$E$9)*$E153*$G153*$O153*'Emission Factors'!$E$13)),
IF('Flight Methodologies'!$D$4="B",((($D153-'Flight Methodologies'!$E$17)*$E153*$G153*$O153*'Emission Factors'!$E$13)),
IF('Flight Methodologies'!$D$4="C",((($D153-SUM('Flight Methodologies'!$E$29:$E$30))*$E153*$G153*$O153*'Emission Factors'!$E$13)),((($D153-SUM('Flight Methodologies'!$E$39:$E$40))*$E153*$G153*$O153*'Emission Factors'!$E$13)))))
+
IF(SUM($O153:$P153)=0,0,
IF('Flight Methodologies'!$D$4="A",0,
IF('Flight Methodologies'!$D$4="B",0,
IF('Flight Methodologies'!$D$4="C",0,0)
)))
+
IF($N153=0,0,
IF('Flight Methodologies'!$K$4="A",0,0)
),"")</f>
        <v>0</v>
      </c>
      <c r="Z153" s="104">
        <f>IFERROR(IF('Flight Methodologies'!$D$4="A",((($D153-'Flight Methodologies'!$E$9)*$E153*$G153*$P153*'Emission Factors'!$E$14)),
IF('Flight Methodologies'!$D$4="B",((($D153-'Flight Methodologies'!$E$17)*$E153*$G153*$P153*'Emission Factors'!$E$14)),
IF('Flight Methodologies'!$D$4="C",((($D153-SUM('Flight Methodologies'!$E$29:$E$30))*$E153*$G153*$P153*'Emission Factors'!$E$14)),((($D153-SUM('Flight Methodologies'!$E$39:$E$40))*$E153*$G153*$P153*'Emission Factors'!$E$14)))))
+
IF(SUM($O153:$P153)=0,0,
IF('Flight Methodologies'!$D$4="A",0,
IF('Flight Methodologies'!$D$4="B",0,
IF('Flight Methodologies'!$D$4="C",0,0)
)))
+
IF($N153=0,0,
IF('Flight Methodologies'!$K$4="A",0,0)
),"")</f>
        <v>14452.744640000001</v>
      </c>
      <c r="AA153" s="169">
        <f t="shared" si="4"/>
        <v>15873.659575724294</v>
      </c>
      <c r="AC153" s="109">
        <f t="shared" si="5"/>
        <v>15.873659575724293</v>
      </c>
    </row>
    <row r="154" spans="2:29" x14ac:dyDescent="0.35">
      <c r="B154" s="63" t="s">
        <v>141</v>
      </c>
      <c r="C154" s="63" t="str">
        <f>IFERROR(VLOOKUP(B154,'Country and Student Data'!$B$5:$E$300,2,FALSE),"")</f>
        <v>Africa</v>
      </c>
      <c r="D154" s="104">
        <f>IFERROR(
VLOOKUP($B154,'Country and Student Data'!$B$5:$D$300,3,FALSE)
+
IF(OR(C154="Home",C154="UK"),0,
IF('Flight Methodologies'!$D$4="A",'Flight Methodologies'!$E$9,
IF('Flight Methodologies'!$D$4="B",'Flight Methodologies'!$E$17,
IF('Flight Methodologies'!$D$4="C",'Flight Methodologies'!$E$29+'Flight Methodologies'!$E$30,'Flight Methodologies'!$E$39+'Flight Methodologies'!$E$40)))), "")</f>
        <v>8943.57</v>
      </c>
      <c r="E154" s="101">
        <f>IFERROR(VLOOKUP(B154,'Country and Student Data'!B:E,4,FALSE),"")</f>
        <v>5</v>
      </c>
      <c r="G154" s="85">
        <v>2</v>
      </c>
      <c r="H154" s="66"/>
      <c r="I154" s="86"/>
      <c r="J154" s="86"/>
      <c r="K154" s="86"/>
      <c r="L154" s="86"/>
      <c r="M154" s="86"/>
      <c r="N154" s="86"/>
      <c r="O154" s="86"/>
      <c r="P154" s="86">
        <v>1</v>
      </c>
      <c r="R154" s="104">
        <f>IFERROR(
((I154*$D154*$E154*$G154*'Emission Factors'!$E$6))
+
IF(SUM($O154:$P154)=0,0,
IF('Flight Methodologies'!$D$4="A",(0.5*'Flight Methodologies'!$E$9*$E154*SUM($O154:$P154)*$G154*'Emission Factors'!$E$6),
IF('Flight Methodologies'!$D$4="B",(('Flight Methodologies'!$E$18*'Flight Methodologies'!$E$17*$E154*SUM($O154:$P154)*$G154*'Emission Factors'!$E$6)),
IF('Flight Methodologies'!$D$4="C",(0.5*'Flight Methodologies'!$E$30*$E154*SUM($O154:$P154)*$G154*'Emission Factors'!$E$6),(('Flight Methodologies'!$E$41*'Flight Methodologies'!$E$40*$E154*SUM($O154:$P154)*$G154*'Emission Factors'!$E$6)))
)))
+
IF($N154=0,0,
IF('Flight Methodologies'!$K$4="A",(0.5*'Flight Methodologies'!$K$9*$E154*$N154*$G154*'Emission Factors'!$E$6),(('Flight Methodologies'!$K$18*'Flight Methodologies'!$K$17*$E154*N154*$G154*'Emission Factors'!$E$6)))
),"")</f>
        <v>4.4992800000000006</v>
      </c>
      <c r="S154" s="104">
        <f>IFERROR(((J154*$D154*$E154*$G154*'Emission Factors'!$E$7))
+
IF(SUM($O154:$P154)=0,0,
IF('Flight Methodologies'!$D$4="A",(0.5*'Flight Methodologies'!$E$9*$E154*SUM($O154:$P154)*$G154*'Emission Factors'!$E$7),
IF('Flight Methodologies'!$D$4="B",(('Flight Methodologies'!$E$19*'Flight Methodologies'!$E$17*$E154*SUM($O154:$P154)*$G154*'Emission Factors'!$E$7)),
IF('Flight Methodologies'!$D$4="C",(0.5*'Flight Methodologies'!$E$30*$E154*SUM($O154:$P154)*$G154*'Emission Factors'!$E$7),(('Flight Methodologies'!$E$42*'Flight Methodologies'!$E$40*$E154*SUM($O154:$P154)*$G154*'Emission Factors'!$E$7)))
)))
+
IF($N154=0,0,
IF('Flight Methodologies'!$K$4="A",(0.5*'Flight Methodologies'!$K$9*$E154*$N154*$G154*'Emission Factors'!$E$7),(('Flight Methodologies'!$K$19*'Flight Methodologies'!$K$17*$E154*N154*$G154*'Emission Factors'!$E$7)))
),"")</f>
        <v>0</v>
      </c>
      <c r="T154" s="104">
        <f>IFERROR(((K154*$D154*$E154*$G154*'Emission Factors'!$E$8))
+
IF(SUM($O154:$P154)=0,0,
IF('Flight Methodologies'!$D$4="A",0,
IF('Flight Methodologies'!$D$4="B",(('Flight Methodologies'!$E$20*'Flight Methodologies'!$E$17*$E154*SUM($O154:$P154)*$G154*'Emission Factors'!$E$8)),
IF('Flight Methodologies'!$D$4="C",0,(('Flight Methodologies'!$E$43*'Flight Methodologies'!$E$40*$E154*SUM($O154:$P154)*$G154*'Emission Factors'!$E$8)))
)))
+
IF($N154=0,0,
IF('Flight Methodologies'!$K$4="A",0,(('Flight Methodologies'!$K$20*'Flight Methodologies'!$K$17*$E154*N154*$G154*'Emission Factors'!$E$8)))
),"")</f>
        <v>0</v>
      </c>
      <c r="U154" s="104">
        <f>IFERROR(((L154*$D154*$E154*$G154*'Emission Factors'!$E$9))
+
IF(SUM($O154:$P154)=0,0,
IF('Flight Methodologies'!$D$4="A",0,
IF('Flight Methodologies'!$D$4="B",(('Flight Methodologies'!$E$21*'Flight Methodologies'!$E$17*$E154*SUM($O154:$P154)*$G154*'Emission Factors'!$E$9)),
IF('Flight Methodologies'!$D$4="C",0,(('Flight Methodologies'!$E$44*'Flight Methodologies'!$E$40*$E154*SUM($O154:$P154)*$G154*'Emission Factors'!$E$9)))
)))
+
IF($N154=0,0,
IF('Flight Methodologies'!$K$4="A",0,(('Flight Methodologies'!$K$21*'Flight Methodologies'!$K$17*$E154*N154*$G154*'Emission Factors'!$E$9)))
),"")</f>
        <v>2.7580606550335571</v>
      </c>
      <c r="V154" s="104">
        <f>IF(SUM(I154:P154)=0,"",
IF(SUM($O154:$P154)=0,0,
IF('Flight Methodologies'!$D$4="A",0,
IF('Flight Methodologies'!$D$4="B",(('Flight Methodologies'!$E$22*'Flight Methodologies'!$E$17*$E154*SUM($O154:$P154)*$G154*'Emission Factors'!$E$10)),
IF('Flight Methodologies'!$D$4="C",0,(('Flight Methodologies'!$E$45*'Flight Methodologies'!$E$40*$E154*SUM($O154:$P154)*$G154*'Emission Factors'!$E$10)))
)))
+
IF($N154=0,0,
IF('Flight Methodologies'!$K$4="A",0,(('Flight Methodologies'!$K$22*'Flight Methodologies'!$K$17*$E154*N154*$G154*'Emission Factors'!$E$10)))
))</f>
        <v>4.0126030003328852</v>
      </c>
      <c r="W154" s="104">
        <f>IFERROR(((M154*$D154*$E154*$G154*'Emission Factors'!$E$11))
+
IF(SUM($O154:$P154)=0,0,
IF('Flight Methodologies'!$D$4="A",0,
IF('Flight Methodologies'!$D$4="B",0,
IF('Flight Methodologies'!$D$4="C",0,0)
)))
+
IF($N154=0,0,
IF('Flight Methodologies'!$K$4="A",0,0)
),"")</f>
        <v>0</v>
      </c>
      <c r="X154" s="104">
        <f>IFERROR(IF('Flight Methodologies'!$K$4="A",((($D154-'Flight Methodologies'!$K$9)*$E154*$G154*$N154*'Emission Factors'!$E$12)),((($D154-'Flight Methodologies'!$K$17)*$E154*$G154*$N154*'Emission Factors'!$E$12))
)
+
IF(SUM($O154:$P154)=0,0,
IF('Flight Methodologies'!$D$4="A",0,
IF('Flight Methodologies'!$D$4="B",0,
IF('Flight Methodologies'!$D$4="C",('Flight Methodologies'!$E$29*$E154*SUM($O154:$P154)*$G154*'Emission Factors'!$E$12),('Flight Methodologies'!$E$39*$E154*SUM($O154:$P154)*$G154*'Emission Factors'!$E$12))
))),"")</f>
        <v>1764.873726</v>
      </c>
      <c r="Y154" s="104">
        <f>IFERROR(IF('Flight Methodologies'!$D$4="A",((($D154-'Flight Methodologies'!$E$9)*$E154*$G154*$O154*'Emission Factors'!$E$13)),
IF('Flight Methodologies'!$D$4="B",((($D154-'Flight Methodologies'!$E$17)*$E154*$G154*$O154*'Emission Factors'!$E$13)),
IF('Flight Methodologies'!$D$4="C",((($D154-SUM('Flight Methodologies'!$E$29:$E$30))*$E154*$G154*$O154*'Emission Factors'!$E$13)),((($D154-SUM('Flight Methodologies'!$E$39:$E$40))*$E154*$G154*$O154*'Emission Factors'!$E$13)))))
+
IF(SUM($O154:$P154)=0,0,
IF('Flight Methodologies'!$D$4="A",0,
IF('Flight Methodologies'!$D$4="B",0,
IF('Flight Methodologies'!$D$4="C",0,0)
)))
+
IF($N154=0,0,
IF('Flight Methodologies'!$K$4="A",0,0)
),"")</f>
        <v>0</v>
      </c>
      <c r="Z154" s="104">
        <f>IFERROR(IF('Flight Methodologies'!$D$4="A",((($D154-'Flight Methodologies'!$E$9)*$E154*$G154*$P154*'Emission Factors'!$E$14)),
IF('Flight Methodologies'!$D$4="B",((($D154-'Flight Methodologies'!$E$17)*$E154*$G154*$P154*'Emission Factors'!$E$14)),
IF('Flight Methodologies'!$D$4="C",((($D154-SUM('Flight Methodologies'!$E$29:$E$30))*$E154*$G154*$P154*'Emission Factors'!$E$14)),((($D154-SUM('Flight Methodologies'!$E$39:$E$40))*$E154*$G154*$P154*'Emission Factors'!$E$14)))))
+
IF(SUM($O154:$P154)=0,0,
IF('Flight Methodologies'!$D$4="A",0,
IF('Flight Methodologies'!$D$4="B",0,
IF('Flight Methodologies'!$D$4="C",0,0)
)))
+
IF($N154=0,0,
IF('Flight Methodologies'!$K$4="A",0,0)
),"")</f>
        <v>16585.1168</v>
      </c>
      <c r="AA154" s="169">
        <f t="shared" si="4"/>
        <v>18361.260469655368</v>
      </c>
      <c r="AC154" s="109">
        <f t="shared" si="5"/>
        <v>18.361260469655367</v>
      </c>
    </row>
    <row r="155" spans="2:29" x14ac:dyDescent="0.35">
      <c r="B155" s="63" t="s">
        <v>142</v>
      </c>
      <c r="C155" s="63" t="str">
        <f>IFERROR(VLOOKUP(B155,'Country and Student Data'!$B$5:$E$300,2,FALSE),"")</f>
        <v>Oceania</v>
      </c>
      <c r="D155" s="104">
        <f>IFERROR(
VLOOKUP($B155,'Country and Student Data'!$B$5:$D$300,3,FALSE)
+
IF(OR(C155="Home",C155="UK"),0,
IF('Flight Methodologies'!$D$4="A",'Flight Methodologies'!$E$9,
IF('Flight Methodologies'!$D$4="B",'Flight Methodologies'!$E$17,
IF('Flight Methodologies'!$D$4="C",'Flight Methodologies'!$E$29+'Flight Methodologies'!$E$30,'Flight Methodologies'!$E$39+'Flight Methodologies'!$E$40)))), "")</f>
        <v>14876.02</v>
      </c>
      <c r="E155" s="101">
        <f>IFERROR(VLOOKUP(B155,'Country and Student Data'!B:E,4,FALSE),"")</f>
        <v>0</v>
      </c>
      <c r="G155" s="85">
        <v>2</v>
      </c>
      <c r="H155" s="66"/>
      <c r="I155" s="86"/>
      <c r="J155" s="86"/>
      <c r="K155" s="86"/>
      <c r="L155" s="86"/>
      <c r="M155" s="86"/>
      <c r="N155" s="86"/>
      <c r="O155" s="86"/>
      <c r="P155" s="86">
        <v>1</v>
      </c>
      <c r="R155" s="104">
        <f>IFERROR(
((I155*$D155*$E155*$G155*'Emission Factors'!$E$6))
+
IF(SUM($O155:$P155)=0,0,
IF('Flight Methodologies'!$D$4="A",(0.5*'Flight Methodologies'!$E$9*$E155*SUM($O155:$P155)*$G155*'Emission Factors'!$E$6),
IF('Flight Methodologies'!$D$4="B",(('Flight Methodologies'!$E$18*'Flight Methodologies'!$E$17*$E155*SUM($O155:$P155)*$G155*'Emission Factors'!$E$6)),
IF('Flight Methodologies'!$D$4="C",(0.5*'Flight Methodologies'!$E$30*$E155*SUM($O155:$P155)*$G155*'Emission Factors'!$E$6),(('Flight Methodologies'!$E$41*'Flight Methodologies'!$E$40*$E155*SUM($O155:$P155)*$G155*'Emission Factors'!$E$6)))
)))
+
IF($N155=0,0,
IF('Flight Methodologies'!$K$4="A",(0.5*'Flight Methodologies'!$K$9*$E155*$N155*$G155*'Emission Factors'!$E$6),(('Flight Methodologies'!$K$18*'Flight Methodologies'!$K$17*$E155*N155*$G155*'Emission Factors'!$E$6)))
),"")</f>
        <v>0</v>
      </c>
      <c r="S155" s="104">
        <f>IFERROR(((J155*$D155*$E155*$G155*'Emission Factors'!$E$7))
+
IF(SUM($O155:$P155)=0,0,
IF('Flight Methodologies'!$D$4="A",(0.5*'Flight Methodologies'!$E$9*$E155*SUM($O155:$P155)*$G155*'Emission Factors'!$E$7),
IF('Flight Methodologies'!$D$4="B",(('Flight Methodologies'!$E$19*'Flight Methodologies'!$E$17*$E155*SUM($O155:$P155)*$G155*'Emission Factors'!$E$7)),
IF('Flight Methodologies'!$D$4="C",(0.5*'Flight Methodologies'!$E$30*$E155*SUM($O155:$P155)*$G155*'Emission Factors'!$E$7),(('Flight Methodologies'!$E$42*'Flight Methodologies'!$E$40*$E155*SUM($O155:$P155)*$G155*'Emission Factors'!$E$7)))
)))
+
IF($N155=0,0,
IF('Flight Methodologies'!$K$4="A",(0.5*'Flight Methodologies'!$K$9*$E155*$N155*$G155*'Emission Factors'!$E$7),(('Flight Methodologies'!$K$19*'Flight Methodologies'!$K$17*$E155*N155*$G155*'Emission Factors'!$E$7)))
),"")</f>
        <v>0</v>
      </c>
      <c r="T155" s="104">
        <f>IFERROR(((K155*$D155*$E155*$G155*'Emission Factors'!$E$8))
+
IF(SUM($O155:$P155)=0,0,
IF('Flight Methodologies'!$D$4="A",0,
IF('Flight Methodologies'!$D$4="B",(('Flight Methodologies'!$E$20*'Flight Methodologies'!$E$17*$E155*SUM($O155:$P155)*$G155*'Emission Factors'!$E$8)),
IF('Flight Methodologies'!$D$4="C",0,(('Flight Methodologies'!$E$43*'Flight Methodologies'!$E$40*$E155*SUM($O155:$P155)*$G155*'Emission Factors'!$E$8)))
)))
+
IF($N155=0,0,
IF('Flight Methodologies'!$K$4="A",0,(('Flight Methodologies'!$K$20*'Flight Methodologies'!$K$17*$E155*N155*$G155*'Emission Factors'!$E$8)))
),"")</f>
        <v>0</v>
      </c>
      <c r="U155" s="104">
        <f>IFERROR(((L155*$D155*$E155*$G155*'Emission Factors'!$E$9))
+
IF(SUM($O155:$P155)=0,0,
IF('Flight Methodologies'!$D$4="A",0,
IF('Flight Methodologies'!$D$4="B",(('Flight Methodologies'!$E$21*'Flight Methodologies'!$E$17*$E155*SUM($O155:$P155)*$G155*'Emission Factors'!$E$9)),
IF('Flight Methodologies'!$D$4="C",0,(('Flight Methodologies'!$E$44*'Flight Methodologies'!$E$40*$E155*SUM($O155:$P155)*$G155*'Emission Factors'!$E$9)))
)))
+
IF($N155=0,0,
IF('Flight Methodologies'!$K$4="A",0,(('Flight Methodologies'!$K$21*'Flight Methodologies'!$K$17*$E155*N155*$G155*'Emission Factors'!$E$9)))
),"")</f>
        <v>0</v>
      </c>
      <c r="V155" s="104">
        <f>IF(SUM(I155:P155)=0,"",
IF(SUM($O155:$P155)=0,0,
IF('Flight Methodologies'!$D$4="A",0,
IF('Flight Methodologies'!$D$4="B",(('Flight Methodologies'!$E$22*'Flight Methodologies'!$E$17*$E155*SUM($O155:$P155)*$G155*'Emission Factors'!$E$10)),
IF('Flight Methodologies'!$D$4="C",0,(('Flight Methodologies'!$E$45*'Flight Methodologies'!$E$40*$E155*SUM($O155:$P155)*$G155*'Emission Factors'!$E$10)))
)))
+
IF($N155=0,0,
IF('Flight Methodologies'!$K$4="A",0,(('Flight Methodologies'!$K$22*'Flight Methodologies'!$K$17*$E155*N155*$G155*'Emission Factors'!$E$10)))
))</f>
        <v>0</v>
      </c>
      <c r="W155" s="104">
        <f>IFERROR(((M155*$D155*$E155*$G155*'Emission Factors'!$E$11))
+
IF(SUM($O155:$P155)=0,0,
IF('Flight Methodologies'!$D$4="A",0,
IF('Flight Methodologies'!$D$4="B",0,
IF('Flight Methodologies'!$D$4="C",0,0)
)))
+
IF($N155=0,0,
IF('Flight Methodologies'!$K$4="A",0,0)
),"")</f>
        <v>0</v>
      </c>
      <c r="X155" s="104">
        <f>IFERROR(IF('Flight Methodologies'!$K$4="A",((($D155-'Flight Methodologies'!$K$9)*$E155*$G155*$N155*'Emission Factors'!$E$12)),((($D155-'Flight Methodologies'!$K$17)*$E155*$G155*$N155*'Emission Factors'!$E$12))
)
+
IF(SUM($O155:$P155)=0,0,
IF('Flight Methodologies'!$D$4="A",0,
IF('Flight Methodologies'!$D$4="B",0,
IF('Flight Methodologies'!$D$4="C",('Flight Methodologies'!$E$29*$E155*SUM($O155:$P155)*$G155*'Emission Factors'!$E$12),('Flight Methodologies'!$E$39*$E155*SUM($O155:$P155)*$G155*'Emission Factors'!$E$12))
))),"")</f>
        <v>0</v>
      </c>
      <c r="Y155" s="104">
        <f>IFERROR(IF('Flight Methodologies'!$D$4="A",((($D155-'Flight Methodologies'!$E$9)*$E155*$G155*$O155*'Emission Factors'!$E$13)),
IF('Flight Methodologies'!$D$4="B",((($D155-'Flight Methodologies'!$E$17)*$E155*$G155*$O155*'Emission Factors'!$E$13)),
IF('Flight Methodologies'!$D$4="C",((($D155-SUM('Flight Methodologies'!$E$29:$E$30))*$E155*$G155*$O155*'Emission Factors'!$E$13)),((($D155-SUM('Flight Methodologies'!$E$39:$E$40))*$E155*$G155*$O155*'Emission Factors'!$E$13)))))
+
IF(SUM($O155:$P155)=0,0,
IF('Flight Methodologies'!$D$4="A",0,
IF('Flight Methodologies'!$D$4="B",0,
IF('Flight Methodologies'!$D$4="C",0,0)
)))
+
IF($N155=0,0,
IF('Flight Methodologies'!$K$4="A",0,0)
),"")</f>
        <v>0</v>
      </c>
      <c r="Z155" s="104">
        <f>IFERROR(IF('Flight Methodologies'!$D$4="A",((($D155-'Flight Methodologies'!$E$9)*$E155*$G155*$P155*'Emission Factors'!$E$14)),
IF('Flight Methodologies'!$D$4="B",((($D155-'Flight Methodologies'!$E$17)*$E155*$G155*$P155*'Emission Factors'!$E$14)),
IF('Flight Methodologies'!$D$4="C",((($D155-SUM('Flight Methodologies'!$E$29:$E$30))*$E155*$G155*$P155*'Emission Factors'!$E$14)),((($D155-SUM('Flight Methodologies'!$E$39:$E$40))*$E155*$G155*$P155*'Emission Factors'!$E$14)))))
+
IF(SUM($O155:$P155)=0,0,
IF('Flight Methodologies'!$D$4="A",0,
IF('Flight Methodologies'!$D$4="B",0,
IF('Flight Methodologies'!$D$4="C",0,0)
)))
+
IF($N155=0,0,
IF('Flight Methodologies'!$K$4="A",0,0)
),"")</f>
        <v>0</v>
      </c>
      <c r="AA155" s="169">
        <f t="shared" si="4"/>
        <v>0</v>
      </c>
      <c r="AC155" s="109">
        <f t="shared" si="5"/>
        <v>0</v>
      </c>
    </row>
    <row r="156" spans="2:29" x14ac:dyDescent="0.35">
      <c r="B156" s="63" t="s">
        <v>143</v>
      </c>
      <c r="C156" s="63" t="str">
        <f>IFERROR(VLOOKUP(B156,'Country and Student Data'!$B$5:$E$300,2,FALSE),"")</f>
        <v>Asia</v>
      </c>
      <c r="D156" s="104">
        <f>IFERROR(
VLOOKUP($B156,'Country and Student Data'!$B$5:$D$300,3,FALSE)
+
IF(OR(C156="Home",C156="UK"),0,
IF('Flight Methodologies'!$D$4="A",'Flight Methodologies'!$E$9,
IF('Flight Methodologies'!$D$4="B",'Flight Methodologies'!$E$17,
IF('Flight Methodologies'!$D$4="C",'Flight Methodologies'!$E$29+'Flight Methodologies'!$E$30,'Flight Methodologies'!$E$39+'Flight Methodologies'!$E$40)))), "")</f>
        <v>8028.57</v>
      </c>
      <c r="E156" s="101">
        <f>IFERROR(VLOOKUP(B156,'Country and Student Data'!B:E,4,FALSE),"")</f>
        <v>5</v>
      </c>
      <c r="G156" s="85">
        <v>2</v>
      </c>
      <c r="H156" s="66"/>
      <c r="I156" s="86"/>
      <c r="J156" s="86"/>
      <c r="K156" s="86"/>
      <c r="L156" s="86"/>
      <c r="M156" s="86"/>
      <c r="N156" s="86"/>
      <c r="O156" s="86"/>
      <c r="P156" s="86">
        <v>1</v>
      </c>
      <c r="R156" s="104">
        <f>IFERROR(
((I156*$D156*$E156*$G156*'Emission Factors'!$E$6))
+
IF(SUM($O156:$P156)=0,0,
IF('Flight Methodologies'!$D$4="A",(0.5*'Flight Methodologies'!$E$9*$E156*SUM($O156:$P156)*$G156*'Emission Factors'!$E$6),
IF('Flight Methodologies'!$D$4="B",(('Flight Methodologies'!$E$18*'Flight Methodologies'!$E$17*$E156*SUM($O156:$P156)*$G156*'Emission Factors'!$E$6)),
IF('Flight Methodologies'!$D$4="C",(0.5*'Flight Methodologies'!$E$30*$E156*SUM($O156:$P156)*$G156*'Emission Factors'!$E$6),(('Flight Methodologies'!$E$41*'Flight Methodologies'!$E$40*$E156*SUM($O156:$P156)*$G156*'Emission Factors'!$E$6)))
)))
+
IF($N156=0,0,
IF('Flight Methodologies'!$K$4="A",(0.5*'Flight Methodologies'!$K$9*$E156*$N156*$G156*'Emission Factors'!$E$6),(('Flight Methodologies'!$K$18*'Flight Methodologies'!$K$17*$E156*N156*$G156*'Emission Factors'!$E$6)))
),"")</f>
        <v>4.4992800000000006</v>
      </c>
      <c r="S156" s="104">
        <f>IFERROR(((J156*$D156*$E156*$G156*'Emission Factors'!$E$7))
+
IF(SUM($O156:$P156)=0,0,
IF('Flight Methodologies'!$D$4="A",(0.5*'Flight Methodologies'!$E$9*$E156*SUM($O156:$P156)*$G156*'Emission Factors'!$E$7),
IF('Flight Methodologies'!$D$4="B",(('Flight Methodologies'!$E$19*'Flight Methodologies'!$E$17*$E156*SUM($O156:$P156)*$G156*'Emission Factors'!$E$7)),
IF('Flight Methodologies'!$D$4="C",(0.5*'Flight Methodologies'!$E$30*$E156*SUM($O156:$P156)*$G156*'Emission Factors'!$E$7),(('Flight Methodologies'!$E$42*'Flight Methodologies'!$E$40*$E156*SUM($O156:$P156)*$G156*'Emission Factors'!$E$7)))
)))
+
IF($N156=0,0,
IF('Flight Methodologies'!$K$4="A",(0.5*'Flight Methodologies'!$K$9*$E156*$N156*$G156*'Emission Factors'!$E$7),(('Flight Methodologies'!$K$19*'Flight Methodologies'!$K$17*$E156*N156*$G156*'Emission Factors'!$E$7)))
),"")</f>
        <v>0</v>
      </c>
      <c r="T156" s="104">
        <f>IFERROR(((K156*$D156*$E156*$G156*'Emission Factors'!$E$8))
+
IF(SUM($O156:$P156)=0,0,
IF('Flight Methodologies'!$D$4="A",0,
IF('Flight Methodologies'!$D$4="B",(('Flight Methodologies'!$E$20*'Flight Methodologies'!$E$17*$E156*SUM($O156:$P156)*$G156*'Emission Factors'!$E$8)),
IF('Flight Methodologies'!$D$4="C",0,(('Flight Methodologies'!$E$43*'Flight Methodologies'!$E$40*$E156*SUM($O156:$P156)*$G156*'Emission Factors'!$E$8)))
)))
+
IF($N156=0,0,
IF('Flight Methodologies'!$K$4="A",0,(('Flight Methodologies'!$K$20*'Flight Methodologies'!$K$17*$E156*N156*$G156*'Emission Factors'!$E$8)))
),"")</f>
        <v>0</v>
      </c>
      <c r="U156" s="104">
        <f>IFERROR(((L156*$D156*$E156*$G156*'Emission Factors'!$E$9))
+
IF(SUM($O156:$P156)=0,0,
IF('Flight Methodologies'!$D$4="A",0,
IF('Flight Methodologies'!$D$4="B",(('Flight Methodologies'!$E$21*'Flight Methodologies'!$E$17*$E156*SUM($O156:$P156)*$G156*'Emission Factors'!$E$9)),
IF('Flight Methodologies'!$D$4="C",0,(('Flight Methodologies'!$E$44*'Flight Methodologies'!$E$40*$E156*SUM($O156:$P156)*$G156*'Emission Factors'!$E$9)))
)))
+
IF($N156=0,0,
IF('Flight Methodologies'!$K$4="A",0,(('Flight Methodologies'!$K$21*'Flight Methodologies'!$K$17*$E156*N156*$G156*'Emission Factors'!$E$9)))
),"")</f>
        <v>2.7580606550335571</v>
      </c>
      <c r="V156" s="104">
        <f>IF(SUM(I156:P156)=0,"",
IF(SUM($O156:$P156)=0,0,
IF('Flight Methodologies'!$D$4="A",0,
IF('Flight Methodologies'!$D$4="B",(('Flight Methodologies'!$E$22*'Flight Methodologies'!$E$17*$E156*SUM($O156:$P156)*$G156*'Emission Factors'!$E$10)),
IF('Flight Methodologies'!$D$4="C",0,(('Flight Methodologies'!$E$45*'Flight Methodologies'!$E$40*$E156*SUM($O156:$P156)*$G156*'Emission Factors'!$E$10)))
)))
+
IF($N156=0,0,
IF('Flight Methodologies'!$K$4="A",0,(('Flight Methodologies'!$K$22*'Flight Methodologies'!$K$17*$E156*N156*$G156*'Emission Factors'!$E$10)))
))</f>
        <v>4.0126030003328852</v>
      </c>
      <c r="W156" s="104">
        <f>IFERROR(((M156*$D156*$E156*$G156*'Emission Factors'!$E$11))
+
IF(SUM($O156:$P156)=0,0,
IF('Flight Methodologies'!$D$4="A",0,
IF('Flight Methodologies'!$D$4="B",0,
IF('Flight Methodologies'!$D$4="C",0,0)
)))
+
IF($N156=0,0,
IF('Flight Methodologies'!$K$4="A",0,0)
),"")</f>
        <v>0</v>
      </c>
      <c r="X156" s="104">
        <f>IFERROR(IF('Flight Methodologies'!$K$4="A",((($D156-'Flight Methodologies'!$K$9)*$E156*$G156*$N156*'Emission Factors'!$E$12)),((($D156-'Flight Methodologies'!$K$17)*$E156*$G156*$N156*'Emission Factors'!$E$12))
)
+
IF(SUM($O156:$P156)=0,0,
IF('Flight Methodologies'!$D$4="A",0,
IF('Flight Methodologies'!$D$4="B",0,
IF('Flight Methodologies'!$D$4="C",('Flight Methodologies'!$E$29*$E156*SUM($O156:$P156)*$G156*'Emission Factors'!$E$12),('Flight Methodologies'!$E$39*$E156*SUM($O156:$P156)*$G156*'Emission Factors'!$E$12))
))),"")</f>
        <v>1764.873726</v>
      </c>
      <c r="Y156" s="104">
        <f>IFERROR(IF('Flight Methodologies'!$D$4="A",((($D156-'Flight Methodologies'!$E$9)*$E156*$G156*$O156*'Emission Factors'!$E$13)),
IF('Flight Methodologies'!$D$4="B",((($D156-'Flight Methodologies'!$E$17)*$E156*$G156*$O156*'Emission Factors'!$E$13)),
IF('Flight Methodologies'!$D$4="C",((($D156-SUM('Flight Methodologies'!$E$29:$E$30))*$E156*$G156*$O156*'Emission Factors'!$E$13)),((($D156-SUM('Flight Methodologies'!$E$39:$E$40))*$E156*$G156*$O156*'Emission Factors'!$E$13)))))
+
IF(SUM($O156:$P156)=0,0,
IF('Flight Methodologies'!$D$4="A",0,
IF('Flight Methodologies'!$D$4="B",0,
IF('Flight Methodologies'!$D$4="C",0,0)
)))
+
IF($N156=0,0,
IF('Flight Methodologies'!$K$4="A",0,0)
),"")</f>
        <v>0</v>
      </c>
      <c r="Z156" s="104">
        <f>IFERROR(IF('Flight Methodologies'!$D$4="A",((($D156-'Flight Methodologies'!$E$9)*$E156*$G156*$P156*'Emission Factors'!$E$14)),
IF('Flight Methodologies'!$D$4="B",((($D156-'Flight Methodologies'!$E$17)*$E156*$G156*$P156*'Emission Factors'!$E$14)),
IF('Flight Methodologies'!$D$4="C",((($D156-SUM('Flight Methodologies'!$E$29:$E$30))*$E156*$G156*$P156*'Emission Factors'!$E$14)),((($D156-SUM('Flight Methodologies'!$E$39:$E$40))*$E156*$G156*$P156*'Emission Factors'!$E$14)))))
+
IF(SUM($O156:$P156)=0,0,
IF('Flight Methodologies'!$D$4="A",0,
IF('Flight Methodologies'!$D$4="B",0,
IF('Flight Methodologies'!$D$4="C",0,0)
)))
+
IF($N156=0,0,
IF('Flight Methodologies'!$K$4="A",0,0)
),"")</f>
        <v>14754.1103</v>
      </c>
      <c r="AA156" s="169">
        <f t="shared" si="4"/>
        <v>16530.253969655365</v>
      </c>
      <c r="AC156" s="109">
        <f t="shared" si="5"/>
        <v>16.530253969655366</v>
      </c>
    </row>
    <row r="157" spans="2:29" x14ac:dyDescent="0.35">
      <c r="B157" s="63" t="s">
        <v>144</v>
      </c>
      <c r="C157" s="63" t="str">
        <f>IFERROR(VLOOKUP(B157,'Country and Student Data'!$B$5:$E$300,2,FALSE),"")</f>
        <v>Europe</v>
      </c>
      <c r="D157" s="104">
        <f>IFERROR(
VLOOKUP($B157,'Country and Student Data'!$B$5:$D$300,3,FALSE)
+
IF(OR(C157="Home",C157="UK"),0,
IF('Flight Methodologies'!$D$4="A",'Flight Methodologies'!$E$9,
IF('Flight Methodologies'!$D$4="B",'Flight Methodologies'!$E$17,
IF('Flight Methodologies'!$D$4="C",'Flight Methodologies'!$E$29+'Flight Methodologies'!$E$30,'Flight Methodologies'!$E$39+'Flight Methodologies'!$E$40)))), "")</f>
        <v>995.57</v>
      </c>
      <c r="E157" s="101">
        <f>IFERROR(VLOOKUP(B157,'Country and Student Data'!B:E,4,FALSE),"")</f>
        <v>45</v>
      </c>
      <c r="G157" s="85">
        <v>2</v>
      </c>
      <c r="H157" s="66"/>
      <c r="I157" s="86"/>
      <c r="J157" s="86"/>
      <c r="K157" s="86"/>
      <c r="L157" s="86"/>
      <c r="M157" s="86"/>
      <c r="N157" s="86"/>
      <c r="O157" s="86">
        <v>1</v>
      </c>
      <c r="P157" s="86"/>
      <c r="R157" s="104">
        <f>IFERROR(
((I157*$D157*$E157*$G157*'Emission Factors'!$E$6))
+
IF(SUM($O157:$P157)=0,0,
IF('Flight Methodologies'!$D$4="A",(0.5*'Flight Methodologies'!$E$9*$E157*SUM($O157:$P157)*$G157*'Emission Factors'!$E$6),
IF('Flight Methodologies'!$D$4="B",(('Flight Methodologies'!$E$18*'Flight Methodologies'!$E$17*$E157*SUM($O157:$P157)*$G157*'Emission Factors'!$E$6)),
IF('Flight Methodologies'!$D$4="C",(0.5*'Flight Methodologies'!$E$30*$E157*SUM($O157:$P157)*$G157*'Emission Factors'!$E$6),(('Flight Methodologies'!$E$41*'Flight Methodologies'!$E$40*$E157*SUM($O157:$P157)*$G157*'Emission Factors'!$E$6)))
)))
+
IF($N157=0,0,
IF('Flight Methodologies'!$K$4="A",(0.5*'Flight Methodologies'!$K$9*$E157*$N157*$G157*'Emission Factors'!$E$6),(('Flight Methodologies'!$K$18*'Flight Methodologies'!$K$17*$E157*N157*$G157*'Emission Factors'!$E$6)))
),"")</f>
        <v>40.493520000000004</v>
      </c>
      <c r="S157" s="104">
        <f>IFERROR(((J157*$D157*$E157*$G157*'Emission Factors'!$E$7))
+
IF(SUM($O157:$P157)=0,0,
IF('Flight Methodologies'!$D$4="A",(0.5*'Flight Methodologies'!$E$9*$E157*SUM($O157:$P157)*$G157*'Emission Factors'!$E$7),
IF('Flight Methodologies'!$D$4="B",(('Flight Methodologies'!$E$19*'Flight Methodologies'!$E$17*$E157*SUM($O157:$P157)*$G157*'Emission Factors'!$E$7)),
IF('Flight Methodologies'!$D$4="C",(0.5*'Flight Methodologies'!$E$30*$E157*SUM($O157:$P157)*$G157*'Emission Factors'!$E$7),(('Flight Methodologies'!$E$42*'Flight Methodologies'!$E$40*$E157*SUM($O157:$P157)*$G157*'Emission Factors'!$E$7)))
)))
+
IF($N157=0,0,
IF('Flight Methodologies'!$K$4="A",(0.5*'Flight Methodologies'!$K$9*$E157*$N157*$G157*'Emission Factors'!$E$7),(('Flight Methodologies'!$K$19*'Flight Methodologies'!$K$17*$E157*N157*$G157*'Emission Factors'!$E$7)))
),"")</f>
        <v>0</v>
      </c>
      <c r="T157" s="104">
        <f>IFERROR(((K157*$D157*$E157*$G157*'Emission Factors'!$E$8))
+
IF(SUM($O157:$P157)=0,0,
IF('Flight Methodologies'!$D$4="A",0,
IF('Flight Methodologies'!$D$4="B",(('Flight Methodologies'!$E$20*'Flight Methodologies'!$E$17*$E157*SUM($O157:$P157)*$G157*'Emission Factors'!$E$8)),
IF('Flight Methodologies'!$D$4="C",0,(('Flight Methodologies'!$E$43*'Flight Methodologies'!$E$40*$E157*SUM($O157:$P157)*$G157*'Emission Factors'!$E$8)))
)))
+
IF($N157=0,0,
IF('Flight Methodologies'!$K$4="A",0,(('Flight Methodologies'!$K$20*'Flight Methodologies'!$K$17*$E157*N157*$G157*'Emission Factors'!$E$8)))
),"")</f>
        <v>0</v>
      </c>
      <c r="U157" s="104">
        <f>IFERROR(((L157*$D157*$E157*$G157*'Emission Factors'!$E$9))
+
IF(SUM($O157:$P157)=0,0,
IF('Flight Methodologies'!$D$4="A",0,
IF('Flight Methodologies'!$D$4="B",(('Flight Methodologies'!$E$21*'Flight Methodologies'!$E$17*$E157*SUM($O157:$P157)*$G157*'Emission Factors'!$E$9)),
IF('Flight Methodologies'!$D$4="C",0,(('Flight Methodologies'!$E$44*'Flight Methodologies'!$E$40*$E157*SUM($O157:$P157)*$G157*'Emission Factors'!$E$9)))
)))
+
IF($N157=0,0,
IF('Flight Methodologies'!$K$4="A",0,(('Flight Methodologies'!$K$21*'Flight Methodologies'!$K$17*$E157*N157*$G157*'Emission Factors'!$E$9)))
),"")</f>
        <v>24.822545895302017</v>
      </c>
      <c r="V157" s="104">
        <f>IF(SUM(I157:P157)=0,"",
IF(SUM($O157:$P157)=0,0,
IF('Flight Methodologies'!$D$4="A",0,
IF('Flight Methodologies'!$D$4="B",(('Flight Methodologies'!$E$22*'Flight Methodologies'!$E$17*$E157*SUM($O157:$P157)*$G157*'Emission Factors'!$E$10)),
IF('Flight Methodologies'!$D$4="C",0,(('Flight Methodologies'!$E$45*'Flight Methodologies'!$E$40*$E157*SUM($O157:$P157)*$G157*'Emission Factors'!$E$10)))
)))
+
IF($N157=0,0,
IF('Flight Methodologies'!$K$4="A",0,(('Flight Methodologies'!$K$22*'Flight Methodologies'!$K$17*$E157*N157*$G157*'Emission Factors'!$E$10)))
))</f>
        <v>36.113427002995969</v>
      </c>
      <c r="W157" s="104">
        <f>IFERROR(((M157*$D157*$E157*$G157*'Emission Factors'!$E$11))
+
IF(SUM($O157:$P157)=0,0,
IF('Flight Methodologies'!$D$4="A",0,
IF('Flight Methodologies'!$D$4="B",0,
IF('Flight Methodologies'!$D$4="C",0,0)
)))
+
IF($N157=0,0,
IF('Flight Methodologies'!$K$4="A",0,0)
),"")</f>
        <v>0</v>
      </c>
      <c r="X157" s="104">
        <f>IFERROR(IF('Flight Methodologies'!$K$4="A",((($D157-'Flight Methodologies'!$K$9)*$E157*$G157*$N157*'Emission Factors'!$E$12)),((($D157-'Flight Methodologies'!$K$17)*$E157*$G157*$N157*'Emission Factors'!$E$12))
)
+
IF(SUM($O157:$P157)=0,0,
IF('Flight Methodologies'!$D$4="A",0,
IF('Flight Methodologies'!$D$4="B",0,
IF('Flight Methodologies'!$D$4="C",('Flight Methodologies'!$E$29*$E157*SUM($O157:$P157)*$G157*'Emission Factors'!$E$12),('Flight Methodologies'!$E$39*$E157*SUM($O157:$P157)*$G157*'Emission Factors'!$E$12))
))),"")</f>
        <v>15883.863534</v>
      </c>
      <c r="Y157" s="104">
        <f>IFERROR(IF('Flight Methodologies'!$D$4="A",((($D157-'Flight Methodologies'!$E$9)*$E157*$G157*$O157*'Emission Factors'!$E$13)),
IF('Flight Methodologies'!$D$4="B",((($D157-'Flight Methodologies'!$E$17)*$E157*$G157*$O157*'Emission Factors'!$E$13)),
IF('Flight Methodologies'!$D$4="C",((($D157-SUM('Flight Methodologies'!$E$29:$E$30))*$E157*$G157*$O157*'Emission Factors'!$E$13)),((($D157-SUM('Flight Methodologies'!$E$39:$E$40))*$E157*$G157*$O157*'Emission Factors'!$E$13)))))
+
IF(SUM($O157:$P157)=0,0,
IF('Flight Methodologies'!$D$4="A",0,
IF('Flight Methodologies'!$D$4="B",0,
IF('Flight Methodologies'!$D$4="C",0,0)
)))
+
IF($N157=0,0,
IF('Flight Methodologies'!$K$4="A",0,0)
),"")</f>
        <v>5595.8220000000001</v>
      </c>
      <c r="Z157" s="104">
        <f>IFERROR(IF('Flight Methodologies'!$D$4="A",((($D157-'Flight Methodologies'!$E$9)*$E157*$G157*$P157*'Emission Factors'!$E$14)),
IF('Flight Methodologies'!$D$4="B",((($D157-'Flight Methodologies'!$E$17)*$E157*$G157*$P157*'Emission Factors'!$E$14)),
IF('Flight Methodologies'!$D$4="C",((($D157-SUM('Flight Methodologies'!$E$29:$E$30))*$E157*$G157*$P157*'Emission Factors'!$E$14)),((($D157-SUM('Flight Methodologies'!$E$39:$E$40))*$E157*$G157*$P157*'Emission Factors'!$E$14)))))
+
IF(SUM($O157:$P157)=0,0,
IF('Flight Methodologies'!$D$4="A",0,
IF('Flight Methodologies'!$D$4="B",0,
IF('Flight Methodologies'!$D$4="C",0,0)
)))
+
IF($N157=0,0,
IF('Flight Methodologies'!$K$4="A",0,0)
),"")</f>
        <v>0</v>
      </c>
      <c r="AA157" s="169">
        <f t="shared" si="4"/>
        <v>21581.115026898296</v>
      </c>
      <c r="AC157" s="109">
        <f t="shared" si="5"/>
        <v>21.581115026898296</v>
      </c>
    </row>
    <row r="158" spans="2:29" x14ac:dyDescent="0.35">
      <c r="B158" s="63" t="s">
        <v>145</v>
      </c>
      <c r="C158" s="63" t="str">
        <f>IFERROR(VLOOKUP(B158,'Country and Student Data'!$B$5:$E$300,2,FALSE),"")</f>
        <v>Oceania</v>
      </c>
      <c r="D158" s="104">
        <f>IFERROR(
VLOOKUP($B158,'Country and Student Data'!$B$5:$D$300,3,FALSE)
+
IF(OR(C158="Home",C158="UK"),0,
IF('Flight Methodologies'!$D$4="A",'Flight Methodologies'!$E$9,
IF('Flight Methodologies'!$D$4="B",'Flight Methodologies'!$E$17,
IF('Flight Methodologies'!$D$4="C",'Flight Methodologies'!$E$29+'Flight Methodologies'!$E$30,'Flight Methodologies'!$E$39+'Flight Methodologies'!$E$40)))), "")</f>
        <v>17219.71</v>
      </c>
      <c r="E158" s="101">
        <f>IFERROR(VLOOKUP(B158,'Country and Student Data'!B:E,4,FALSE),"")</f>
        <v>0</v>
      </c>
      <c r="G158" s="85">
        <v>2</v>
      </c>
      <c r="H158" s="66"/>
      <c r="I158" s="86"/>
      <c r="J158" s="86"/>
      <c r="K158" s="86"/>
      <c r="L158" s="86"/>
      <c r="M158" s="86"/>
      <c r="N158" s="86"/>
      <c r="O158" s="86"/>
      <c r="P158" s="86">
        <v>1</v>
      </c>
      <c r="R158" s="104">
        <f>IFERROR(
((I158*$D158*$E158*$G158*'Emission Factors'!$E$6))
+
IF(SUM($O158:$P158)=0,0,
IF('Flight Methodologies'!$D$4="A",(0.5*'Flight Methodologies'!$E$9*$E158*SUM($O158:$P158)*$G158*'Emission Factors'!$E$6),
IF('Flight Methodologies'!$D$4="B",(('Flight Methodologies'!$E$18*'Flight Methodologies'!$E$17*$E158*SUM($O158:$P158)*$G158*'Emission Factors'!$E$6)),
IF('Flight Methodologies'!$D$4="C",(0.5*'Flight Methodologies'!$E$30*$E158*SUM($O158:$P158)*$G158*'Emission Factors'!$E$6),(('Flight Methodologies'!$E$41*'Flight Methodologies'!$E$40*$E158*SUM($O158:$P158)*$G158*'Emission Factors'!$E$6)))
)))
+
IF($N158=0,0,
IF('Flight Methodologies'!$K$4="A",(0.5*'Flight Methodologies'!$K$9*$E158*$N158*$G158*'Emission Factors'!$E$6),(('Flight Methodologies'!$K$18*'Flight Methodologies'!$K$17*$E158*N158*$G158*'Emission Factors'!$E$6)))
),"")</f>
        <v>0</v>
      </c>
      <c r="S158" s="104">
        <f>IFERROR(((J158*$D158*$E158*$G158*'Emission Factors'!$E$7))
+
IF(SUM($O158:$P158)=0,0,
IF('Flight Methodologies'!$D$4="A",(0.5*'Flight Methodologies'!$E$9*$E158*SUM($O158:$P158)*$G158*'Emission Factors'!$E$7),
IF('Flight Methodologies'!$D$4="B",(('Flight Methodologies'!$E$19*'Flight Methodologies'!$E$17*$E158*SUM($O158:$P158)*$G158*'Emission Factors'!$E$7)),
IF('Flight Methodologies'!$D$4="C",(0.5*'Flight Methodologies'!$E$30*$E158*SUM($O158:$P158)*$G158*'Emission Factors'!$E$7),(('Flight Methodologies'!$E$42*'Flight Methodologies'!$E$40*$E158*SUM($O158:$P158)*$G158*'Emission Factors'!$E$7)))
)))
+
IF($N158=0,0,
IF('Flight Methodologies'!$K$4="A",(0.5*'Flight Methodologies'!$K$9*$E158*$N158*$G158*'Emission Factors'!$E$7),(('Flight Methodologies'!$K$19*'Flight Methodologies'!$K$17*$E158*N158*$G158*'Emission Factors'!$E$7)))
),"")</f>
        <v>0</v>
      </c>
      <c r="T158" s="104">
        <f>IFERROR(((K158*$D158*$E158*$G158*'Emission Factors'!$E$8))
+
IF(SUM($O158:$P158)=0,0,
IF('Flight Methodologies'!$D$4="A",0,
IF('Flight Methodologies'!$D$4="B",(('Flight Methodologies'!$E$20*'Flight Methodologies'!$E$17*$E158*SUM($O158:$P158)*$G158*'Emission Factors'!$E$8)),
IF('Flight Methodologies'!$D$4="C",0,(('Flight Methodologies'!$E$43*'Flight Methodologies'!$E$40*$E158*SUM($O158:$P158)*$G158*'Emission Factors'!$E$8)))
)))
+
IF($N158=0,0,
IF('Flight Methodologies'!$K$4="A",0,(('Flight Methodologies'!$K$20*'Flight Methodologies'!$K$17*$E158*N158*$G158*'Emission Factors'!$E$8)))
),"")</f>
        <v>0</v>
      </c>
      <c r="U158" s="104">
        <f>IFERROR(((L158*$D158*$E158*$G158*'Emission Factors'!$E$9))
+
IF(SUM($O158:$P158)=0,0,
IF('Flight Methodologies'!$D$4="A",0,
IF('Flight Methodologies'!$D$4="B",(('Flight Methodologies'!$E$21*'Flight Methodologies'!$E$17*$E158*SUM($O158:$P158)*$G158*'Emission Factors'!$E$9)),
IF('Flight Methodologies'!$D$4="C",0,(('Flight Methodologies'!$E$44*'Flight Methodologies'!$E$40*$E158*SUM($O158:$P158)*$G158*'Emission Factors'!$E$9)))
)))
+
IF($N158=0,0,
IF('Flight Methodologies'!$K$4="A",0,(('Flight Methodologies'!$K$21*'Flight Methodologies'!$K$17*$E158*N158*$G158*'Emission Factors'!$E$9)))
),"")</f>
        <v>0</v>
      </c>
      <c r="V158" s="104">
        <f>IF(SUM(I158:P158)=0,"",
IF(SUM($O158:$P158)=0,0,
IF('Flight Methodologies'!$D$4="A",0,
IF('Flight Methodologies'!$D$4="B",(('Flight Methodologies'!$E$22*'Flight Methodologies'!$E$17*$E158*SUM($O158:$P158)*$G158*'Emission Factors'!$E$10)),
IF('Flight Methodologies'!$D$4="C",0,(('Flight Methodologies'!$E$45*'Flight Methodologies'!$E$40*$E158*SUM($O158:$P158)*$G158*'Emission Factors'!$E$10)))
)))
+
IF($N158=0,0,
IF('Flight Methodologies'!$K$4="A",0,(('Flight Methodologies'!$K$22*'Flight Methodologies'!$K$17*$E158*N158*$G158*'Emission Factors'!$E$10)))
))</f>
        <v>0</v>
      </c>
      <c r="W158" s="104">
        <f>IFERROR(((M158*$D158*$E158*$G158*'Emission Factors'!$E$11))
+
IF(SUM($O158:$P158)=0,0,
IF('Flight Methodologies'!$D$4="A",0,
IF('Flight Methodologies'!$D$4="B",0,
IF('Flight Methodologies'!$D$4="C",0,0)
)))
+
IF($N158=0,0,
IF('Flight Methodologies'!$K$4="A",0,0)
),"")</f>
        <v>0</v>
      </c>
      <c r="X158" s="104">
        <f>IFERROR(IF('Flight Methodologies'!$K$4="A",((($D158-'Flight Methodologies'!$K$9)*$E158*$G158*$N158*'Emission Factors'!$E$12)),((($D158-'Flight Methodologies'!$K$17)*$E158*$G158*$N158*'Emission Factors'!$E$12))
)
+
IF(SUM($O158:$P158)=0,0,
IF('Flight Methodologies'!$D$4="A",0,
IF('Flight Methodologies'!$D$4="B",0,
IF('Flight Methodologies'!$D$4="C",('Flight Methodologies'!$E$29*$E158*SUM($O158:$P158)*$G158*'Emission Factors'!$E$12),('Flight Methodologies'!$E$39*$E158*SUM($O158:$P158)*$G158*'Emission Factors'!$E$12))
))),"")</f>
        <v>0</v>
      </c>
      <c r="Y158" s="104">
        <f>IFERROR(IF('Flight Methodologies'!$D$4="A",((($D158-'Flight Methodologies'!$E$9)*$E158*$G158*$O158*'Emission Factors'!$E$13)),
IF('Flight Methodologies'!$D$4="B",((($D158-'Flight Methodologies'!$E$17)*$E158*$G158*$O158*'Emission Factors'!$E$13)),
IF('Flight Methodologies'!$D$4="C",((($D158-SUM('Flight Methodologies'!$E$29:$E$30))*$E158*$G158*$O158*'Emission Factors'!$E$13)),((($D158-SUM('Flight Methodologies'!$E$39:$E$40))*$E158*$G158*$O158*'Emission Factors'!$E$13)))))
+
IF(SUM($O158:$P158)=0,0,
IF('Flight Methodologies'!$D$4="A",0,
IF('Flight Methodologies'!$D$4="B",0,
IF('Flight Methodologies'!$D$4="C",0,0)
)))
+
IF($N158=0,0,
IF('Flight Methodologies'!$K$4="A",0,0)
),"")</f>
        <v>0</v>
      </c>
      <c r="Z158" s="104">
        <f>IFERROR(IF('Flight Methodologies'!$D$4="A",((($D158-'Flight Methodologies'!$E$9)*$E158*$G158*$P158*'Emission Factors'!$E$14)),
IF('Flight Methodologies'!$D$4="B",((($D158-'Flight Methodologies'!$E$17)*$E158*$G158*$P158*'Emission Factors'!$E$14)),
IF('Flight Methodologies'!$D$4="C",((($D158-SUM('Flight Methodologies'!$E$29:$E$30))*$E158*$G158*$P158*'Emission Factors'!$E$14)),((($D158-SUM('Flight Methodologies'!$E$39:$E$40))*$E158*$G158*$P158*'Emission Factors'!$E$14)))))
+
IF(SUM($O158:$P158)=0,0,
IF('Flight Methodologies'!$D$4="A",0,
IF('Flight Methodologies'!$D$4="B",0,
IF('Flight Methodologies'!$D$4="C",0,0)
)))
+
IF($N158=0,0,
IF('Flight Methodologies'!$K$4="A",0,0)
),"")</f>
        <v>0</v>
      </c>
      <c r="AA158" s="169">
        <f t="shared" si="4"/>
        <v>0</v>
      </c>
      <c r="AC158" s="109">
        <f t="shared" si="5"/>
        <v>0</v>
      </c>
    </row>
    <row r="159" spans="2:29" x14ac:dyDescent="0.35">
      <c r="B159" s="63" t="s">
        <v>146</v>
      </c>
      <c r="C159" s="63" t="str">
        <f>IFERROR(VLOOKUP(B159,'Country and Student Data'!$B$5:$E$300,2,FALSE),"")</f>
        <v>Oceania</v>
      </c>
      <c r="D159" s="104">
        <f>IFERROR(
VLOOKUP($B159,'Country and Student Data'!$B$5:$D$300,3,FALSE)
+
IF(OR(C159="Home",C159="UK"),0,
IF('Flight Methodologies'!$D$4="A",'Flight Methodologies'!$E$9,
IF('Flight Methodologies'!$D$4="B",'Flight Methodologies'!$E$17,
IF('Flight Methodologies'!$D$4="C",'Flight Methodologies'!$E$29+'Flight Methodologies'!$E$30,'Flight Methodologies'!$E$39+'Flight Methodologies'!$E$40)))), "")</f>
        <v>19472.57</v>
      </c>
      <c r="E159" s="101">
        <f>IFERROR(VLOOKUP(B159,'Country and Student Data'!B:E,4,FALSE),"")</f>
        <v>1</v>
      </c>
      <c r="G159" s="85">
        <v>2</v>
      </c>
      <c r="H159" s="66"/>
      <c r="I159" s="86"/>
      <c r="J159" s="86"/>
      <c r="K159" s="86"/>
      <c r="L159" s="86"/>
      <c r="M159" s="86"/>
      <c r="N159" s="86"/>
      <c r="O159" s="86"/>
      <c r="P159" s="86">
        <v>1</v>
      </c>
      <c r="R159" s="104">
        <f>IFERROR(
((I159*$D159*$E159*$G159*'Emission Factors'!$E$6))
+
IF(SUM($O159:$P159)=0,0,
IF('Flight Methodologies'!$D$4="A",(0.5*'Flight Methodologies'!$E$9*$E159*SUM($O159:$P159)*$G159*'Emission Factors'!$E$6),
IF('Flight Methodologies'!$D$4="B",(('Flight Methodologies'!$E$18*'Flight Methodologies'!$E$17*$E159*SUM($O159:$P159)*$G159*'Emission Factors'!$E$6)),
IF('Flight Methodologies'!$D$4="C",(0.5*'Flight Methodologies'!$E$30*$E159*SUM($O159:$P159)*$G159*'Emission Factors'!$E$6),(('Flight Methodologies'!$E$41*'Flight Methodologies'!$E$40*$E159*SUM($O159:$P159)*$G159*'Emission Factors'!$E$6)))
)))
+
IF($N159=0,0,
IF('Flight Methodologies'!$K$4="A",(0.5*'Flight Methodologies'!$K$9*$E159*$N159*$G159*'Emission Factors'!$E$6),(('Flight Methodologies'!$K$18*'Flight Methodologies'!$K$17*$E159*N159*$G159*'Emission Factors'!$E$6)))
),"")</f>
        <v>0.8998560000000001</v>
      </c>
      <c r="S159" s="104">
        <f>IFERROR(((J159*$D159*$E159*$G159*'Emission Factors'!$E$7))
+
IF(SUM($O159:$P159)=0,0,
IF('Flight Methodologies'!$D$4="A",(0.5*'Flight Methodologies'!$E$9*$E159*SUM($O159:$P159)*$G159*'Emission Factors'!$E$7),
IF('Flight Methodologies'!$D$4="B",(('Flight Methodologies'!$E$19*'Flight Methodologies'!$E$17*$E159*SUM($O159:$P159)*$G159*'Emission Factors'!$E$7)),
IF('Flight Methodologies'!$D$4="C",(0.5*'Flight Methodologies'!$E$30*$E159*SUM($O159:$P159)*$G159*'Emission Factors'!$E$7),(('Flight Methodologies'!$E$42*'Flight Methodologies'!$E$40*$E159*SUM($O159:$P159)*$G159*'Emission Factors'!$E$7)))
)))
+
IF($N159=0,0,
IF('Flight Methodologies'!$K$4="A",(0.5*'Flight Methodologies'!$K$9*$E159*$N159*$G159*'Emission Factors'!$E$7),(('Flight Methodologies'!$K$19*'Flight Methodologies'!$K$17*$E159*N159*$G159*'Emission Factors'!$E$7)))
),"")</f>
        <v>0</v>
      </c>
      <c r="T159" s="104">
        <f>IFERROR(((K159*$D159*$E159*$G159*'Emission Factors'!$E$8))
+
IF(SUM($O159:$P159)=0,0,
IF('Flight Methodologies'!$D$4="A",0,
IF('Flight Methodologies'!$D$4="B",(('Flight Methodologies'!$E$20*'Flight Methodologies'!$E$17*$E159*SUM($O159:$P159)*$G159*'Emission Factors'!$E$8)),
IF('Flight Methodologies'!$D$4="C",0,(('Flight Methodologies'!$E$43*'Flight Methodologies'!$E$40*$E159*SUM($O159:$P159)*$G159*'Emission Factors'!$E$8)))
)))
+
IF($N159=0,0,
IF('Flight Methodologies'!$K$4="A",0,(('Flight Methodologies'!$K$20*'Flight Methodologies'!$K$17*$E159*N159*$G159*'Emission Factors'!$E$8)))
),"")</f>
        <v>0</v>
      </c>
      <c r="U159" s="104">
        <f>IFERROR(((L159*$D159*$E159*$G159*'Emission Factors'!$E$9))
+
IF(SUM($O159:$P159)=0,0,
IF('Flight Methodologies'!$D$4="A",0,
IF('Flight Methodologies'!$D$4="B",(('Flight Methodologies'!$E$21*'Flight Methodologies'!$E$17*$E159*SUM($O159:$P159)*$G159*'Emission Factors'!$E$9)),
IF('Flight Methodologies'!$D$4="C",0,(('Flight Methodologies'!$E$44*'Flight Methodologies'!$E$40*$E159*SUM($O159:$P159)*$G159*'Emission Factors'!$E$9)))
)))
+
IF($N159=0,0,
IF('Flight Methodologies'!$K$4="A",0,(('Flight Methodologies'!$K$21*'Flight Methodologies'!$K$17*$E159*N159*$G159*'Emission Factors'!$E$9)))
),"")</f>
        <v>0.55161213100671147</v>
      </c>
      <c r="V159" s="104">
        <f>IF(SUM(I159:P159)=0,"",
IF(SUM($O159:$P159)=0,0,
IF('Flight Methodologies'!$D$4="A",0,
IF('Flight Methodologies'!$D$4="B",(('Flight Methodologies'!$E$22*'Flight Methodologies'!$E$17*$E159*SUM($O159:$P159)*$G159*'Emission Factors'!$E$10)),
IF('Flight Methodologies'!$D$4="C",0,(('Flight Methodologies'!$E$45*'Flight Methodologies'!$E$40*$E159*SUM($O159:$P159)*$G159*'Emission Factors'!$E$10)))
)))
+
IF($N159=0,0,
IF('Flight Methodologies'!$K$4="A",0,(('Flight Methodologies'!$K$22*'Flight Methodologies'!$K$17*$E159*N159*$G159*'Emission Factors'!$E$10)))
))</f>
        <v>0.80252060006657711</v>
      </c>
      <c r="W159" s="104">
        <f>IFERROR(((M159*$D159*$E159*$G159*'Emission Factors'!$E$11))
+
IF(SUM($O159:$P159)=0,0,
IF('Flight Methodologies'!$D$4="A",0,
IF('Flight Methodologies'!$D$4="B",0,
IF('Flight Methodologies'!$D$4="C",0,0)
)))
+
IF($N159=0,0,
IF('Flight Methodologies'!$K$4="A",0,0)
),"")</f>
        <v>0</v>
      </c>
      <c r="X159" s="104">
        <f>IFERROR(IF('Flight Methodologies'!$K$4="A",((($D159-'Flight Methodologies'!$K$9)*$E159*$G159*$N159*'Emission Factors'!$E$12)),((($D159-'Flight Methodologies'!$K$17)*$E159*$G159*$N159*'Emission Factors'!$E$12))
)
+
IF(SUM($O159:$P159)=0,0,
IF('Flight Methodologies'!$D$4="A",0,
IF('Flight Methodologies'!$D$4="B",0,
IF('Flight Methodologies'!$D$4="C",('Flight Methodologies'!$E$29*$E159*SUM($O159:$P159)*$G159*'Emission Factors'!$E$12),('Flight Methodologies'!$E$39*$E159*SUM($O159:$P159)*$G159*'Emission Factors'!$E$12))
))),"")</f>
        <v>352.97474519999997</v>
      </c>
      <c r="Y159" s="104">
        <f>IFERROR(IF('Flight Methodologies'!$D$4="A",((($D159-'Flight Methodologies'!$E$9)*$E159*$G159*$O159*'Emission Factors'!$E$13)),
IF('Flight Methodologies'!$D$4="B",((($D159-'Flight Methodologies'!$E$17)*$E159*$G159*$O159*'Emission Factors'!$E$13)),
IF('Flight Methodologies'!$D$4="C",((($D159-SUM('Flight Methodologies'!$E$29:$E$30))*$E159*$G159*$O159*'Emission Factors'!$E$13)),((($D159-SUM('Flight Methodologies'!$E$39:$E$40))*$E159*$G159*$O159*'Emission Factors'!$E$13)))))
+
IF(SUM($O159:$P159)=0,0,
IF('Flight Methodologies'!$D$4="A",0,
IF('Flight Methodologies'!$D$4="B",0,
IF('Flight Methodologies'!$D$4="C",0,0)
)))
+
IF($N159=0,0,
IF('Flight Methodologies'!$K$4="A",0,0)
),"")</f>
        <v>0</v>
      </c>
      <c r="Z159" s="104">
        <f>IFERROR(IF('Flight Methodologies'!$D$4="A",((($D159-'Flight Methodologies'!$E$9)*$E159*$G159*$P159*'Emission Factors'!$E$14)),
IF('Flight Methodologies'!$D$4="B",((($D159-'Flight Methodologies'!$E$17)*$E159*$G159*$P159*'Emission Factors'!$E$14)),
IF('Flight Methodologies'!$D$4="C",((($D159-SUM('Flight Methodologies'!$E$29:$E$30))*$E159*$G159*$P159*'Emission Factors'!$E$14)),((($D159-SUM('Flight Methodologies'!$E$39:$E$40))*$E159*$G159*$P159*'Emission Factors'!$E$14)))))
+
IF(SUM($O159:$P159)=0,0,
IF('Flight Methodologies'!$D$4="A",0,
IF('Flight Methodologies'!$D$4="B",0,
IF('Flight Methodologies'!$D$4="C",0,0)
)))
+
IF($N159=0,0,
IF('Flight Methodologies'!$K$4="A",0,0)
),"")</f>
        <v>7530.9397400000007</v>
      </c>
      <c r="AA159" s="169">
        <f t="shared" si="4"/>
        <v>7886.168473931074</v>
      </c>
      <c r="AC159" s="109">
        <f t="shared" si="5"/>
        <v>7.8861684739310736</v>
      </c>
    </row>
    <row r="160" spans="2:29" ht="31" x14ac:dyDescent="0.35">
      <c r="B160" s="63" t="s">
        <v>147</v>
      </c>
      <c r="C160" s="63" t="str">
        <f>IFERROR(VLOOKUP(B160,'Country and Student Data'!$B$5:$E$300,2,FALSE),"")</f>
        <v>North America</v>
      </c>
      <c r="D160" s="104">
        <f>IFERROR(
VLOOKUP($B160,'Country and Student Data'!$B$5:$D$300,3,FALSE)
+
IF(OR(C160="Home",C160="UK"),0,
IF('Flight Methodologies'!$D$4="A",'Flight Methodologies'!$E$9,
IF('Flight Methodologies'!$D$4="B",'Flight Methodologies'!$E$17,
IF('Flight Methodologies'!$D$4="C",'Flight Methodologies'!$E$29+'Flight Methodologies'!$E$30,'Flight Methodologies'!$E$39+'Flight Methodologies'!$E$40)))), "")</f>
        <v>9365.57</v>
      </c>
      <c r="E160" s="101">
        <f>IFERROR(VLOOKUP(B160,'Country and Student Data'!B:E,4,FALSE),"")</f>
        <v>0</v>
      </c>
      <c r="G160" s="85">
        <v>2</v>
      </c>
      <c r="H160" s="66"/>
      <c r="I160" s="86"/>
      <c r="J160" s="86"/>
      <c r="K160" s="86"/>
      <c r="L160" s="86"/>
      <c r="M160" s="86"/>
      <c r="N160" s="86"/>
      <c r="O160" s="86"/>
      <c r="P160" s="86">
        <v>1</v>
      </c>
      <c r="R160" s="104">
        <f>IFERROR(
((I160*$D160*$E160*$G160*'Emission Factors'!$E$6))
+
IF(SUM($O160:$P160)=0,0,
IF('Flight Methodologies'!$D$4="A",(0.5*'Flight Methodologies'!$E$9*$E160*SUM($O160:$P160)*$G160*'Emission Factors'!$E$6),
IF('Flight Methodologies'!$D$4="B",(('Flight Methodologies'!$E$18*'Flight Methodologies'!$E$17*$E160*SUM($O160:$P160)*$G160*'Emission Factors'!$E$6)),
IF('Flight Methodologies'!$D$4="C",(0.5*'Flight Methodologies'!$E$30*$E160*SUM($O160:$P160)*$G160*'Emission Factors'!$E$6),(('Flight Methodologies'!$E$41*'Flight Methodologies'!$E$40*$E160*SUM($O160:$P160)*$G160*'Emission Factors'!$E$6)))
)))
+
IF($N160=0,0,
IF('Flight Methodologies'!$K$4="A",(0.5*'Flight Methodologies'!$K$9*$E160*$N160*$G160*'Emission Factors'!$E$6),(('Flight Methodologies'!$K$18*'Flight Methodologies'!$K$17*$E160*N160*$G160*'Emission Factors'!$E$6)))
),"")</f>
        <v>0</v>
      </c>
      <c r="S160" s="104">
        <f>IFERROR(((J160*$D160*$E160*$G160*'Emission Factors'!$E$7))
+
IF(SUM($O160:$P160)=0,0,
IF('Flight Methodologies'!$D$4="A",(0.5*'Flight Methodologies'!$E$9*$E160*SUM($O160:$P160)*$G160*'Emission Factors'!$E$7),
IF('Flight Methodologies'!$D$4="B",(('Flight Methodologies'!$E$19*'Flight Methodologies'!$E$17*$E160*SUM($O160:$P160)*$G160*'Emission Factors'!$E$7)),
IF('Flight Methodologies'!$D$4="C",(0.5*'Flight Methodologies'!$E$30*$E160*SUM($O160:$P160)*$G160*'Emission Factors'!$E$7),(('Flight Methodologies'!$E$42*'Flight Methodologies'!$E$40*$E160*SUM($O160:$P160)*$G160*'Emission Factors'!$E$7)))
)))
+
IF($N160=0,0,
IF('Flight Methodologies'!$K$4="A",(0.5*'Flight Methodologies'!$K$9*$E160*$N160*$G160*'Emission Factors'!$E$7),(('Flight Methodologies'!$K$19*'Flight Methodologies'!$K$17*$E160*N160*$G160*'Emission Factors'!$E$7)))
),"")</f>
        <v>0</v>
      </c>
      <c r="T160" s="104">
        <f>IFERROR(((K160*$D160*$E160*$G160*'Emission Factors'!$E$8))
+
IF(SUM($O160:$P160)=0,0,
IF('Flight Methodologies'!$D$4="A",0,
IF('Flight Methodologies'!$D$4="B",(('Flight Methodologies'!$E$20*'Flight Methodologies'!$E$17*$E160*SUM($O160:$P160)*$G160*'Emission Factors'!$E$8)),
IF('Flight Methodologies'!$D$4="C",0,(('Flight Methodologies'!$E$43*'Flight Methodologies'!$E$40*$E160*SUM($O160:$P160)*$G160*'Emission Factors'!$E$8)))
)))
+
IF($N160=0,0,
IF('Flight Methodologies'!$K$4="A",0,(('Flight Methodologies'!$K$20*'Flight Methodologies'!$K$17*$E160*N160*$G160*'Emission Factors'!$E$8)))
),"")</f>
        <v>0</v>
      </c>
      <c r="U160" s="104">
        <f>IFERROR(((L160*$D160*$E160*$G160*'Emission Factors'!$E$9))
+
IF(SUM($O160:$P160)=0,0,
IF('Flight Methodologies'!$D$4="A",0,
IF('Flight Methodologies'!$D$4="B",(('Flight Methodologies'!$E$21*'Flight Methodologies'!$E$17*$E160*SUM($O160:$P160)*$G160*'Emission Factors'!$E$9)),
IF('Flight Methodologies'!$D$4="C",0,(('Flight Methodologies'!$E$44*'Flight Methodologies'!$E$40*$E160*SUM($O160:$P160)*$G160*'Emission Factors'!$E$9)))
)))
+
IF($N160=0,0,
IF('Flight Methodologies'!$K$4="A",0,(('Flight Methodologies'!$K$21*'Flight Methodologies'!$K$17*$E160*N160*$G160*'Emission Factors'!$E$9)))
),"")</f>
        <v>0</v>
      </c>
      <c r="V160" s="104">
        <f>IF(SUM(I160:P160)=0,"",
IF(SUM($O160:$P160)=0,0,
IF('Flight Methodologies'!$D$4="A",0,
IF('Flight Methodologies'!$D$4="B",(('Flight Methodologies'!$E$22*'Flight Methodologies'!$E$17*$E160*SUM($O160:$P160)*$G160*'Emission Factors'!$E$10)),
IF('Flight Methodologies'!$D$4="C",0,(('Flight Methodologies'!$E$45*'Flight Methodologies'!$E$40*$E160*SUM($O160:$P160)*$G160*'Emission Factors'!$E$10)))
)))
+
IF($N160=0,0,
IF('Flight Methodologies'!$K$4="A",0,(('Flight Methodologies'!$K$22*'Flight Methodologies'!$K$17*$E160*N160*$G160*'Emission Factors'!$E$10)))
))</f>
        <v>0</v>
      </c>
      <c r="W160" s="104">
        <f>IFERROR(((M160*$D160*$E160*$G160*'Emission Factors'!$E$11))
+
IF(SUM($O160:$P160)=0,0,
IF('Flight Methodologies'!$D$4="A",0,
IF('Flight Methodologies'!$D$4="B",0,
IF('Flight Methodologies'!$D$4="C",0,0)
)))
+
IF($N160=0,0,
IF('Flight Methodologies'!$K$4="A",0,0)
),"")</f>
        <v>0</v>
      </c>
      <c r="X160" s="104">
        <f>IFERROR(IF('Flight Methodologies'!$K$4="A",((($D160-'Flight Methodologies'!$K$9)*$E160*$G160*$N160*'Emission Factors'!$E$12)),((($D160-'Flight Methodologies'!$K$17)*$E160*$G160*$N160*'Emission Factors'!$E$12))
)
+
IF(SUM($O160:$P160)=0,0,
IF('Flight Methodologies'!$D$4="A",0,
IF('Flight Methodologies'!$D$4="B",0,
IF('Flight Methodologies'!$D$4="C",('Flight Methodologies'!$E$29*$E160*SUM($O160:$P160)*$G160*'Emission Factors'!$E$12),('Flight Methodologies'!$E$39*$E160*SUM($O160:$P160)*$G160*'Emission Factors'!$E$12))
))),"")</f>
        <v>0</v>
      </c>
      <c r="Y160" s="104">
        <f>IFERROR(IF('Flight Methodologies'!$D$4="A",((($D160-'Flight Methodologies'!$E$9)*$E160*$G160*$O160*'Emission Factors'!$E$13)),
IF('Flight Methodologies'!$D$4="B",((($D160-'Flight Methodologies'!$E$17)*$E160*$G160*$O160*'Emission Factors'!$E$13)),
IF('Flight Methodologies'!$D$4="C",((($D160-SUM('Flight Methodologies'!$E$29:$E$30))*$E160*$G160*$O160*'Emission Factors'!$E$13)),((($D160-SUM('Flight Methodologies'!$E$39:$E$40))*$E160*$G160*$O160*'Emission Factors'!$E$13)))))
+
IF(SUM($O160:$P160)=0,0,
IF('Flight Methodologies'!$D$4="A",0,
IF('Flight Methodologies'!$D$4="B",0,
IF('Flight Methodologies'!$D$4="C",0,0)
)))
+
IF($N160=0,0,
IF('Flight Methodologies'!$K$4="A",0,0)
),"")</f>
        <v>0</v>
      </c>
      <c r="Z160" s="104">
        <f>IFERROR(IF('Flight Methodologies'!$D$4="A",((($D160-'Flight Methodologies'!$E$9)*$E160*$G160*$P160*'Emission Factors'!$E$14)),
IF('Flight Methodologies'!$D$4="B",((($D160-'Flight Methodologies'!$E$17)*$E160*$G160*$P160*'Emission Factors'!$E$14)),
IF('Flight Methodologies'!$D$4="C",((($D160-SUM('Flight Methodologies'!$E$29:$E$30))*$E160*$G160*$P160*'Emission Factors'!$E$14)),((($D160-SUM('Flight Methodologies'!$E$39:$E$40))*$E160*$G160*$P160*'Emission Factors'!$E$14)))))
+
IF(SUM($O160:$P160)=0,0,
IF('Flight Methodologies'!$D$4="A",0,
IF('Flight Methodologies'!$D$4="B",0,
IF('Flight Methodologies'!$D$4="C",0,0)
)))
+
IF($N160=0,0,
IF('Flight Methodologies'!$K$4="A",0,0)
),"")</f>
        <v>0</v>
      </c>
      <c r="AA160" s="169">
        <f t="shared" si="4"/>
        <v>0</v>
      </c>
      <c r="AC160" s="109">
        <f t="shared" si="5"/>
        <v>0</v>
      </c>
    </row>
    <row r="161" spans="2:29" x14ac:dyDescent="0.35">
      <c r="B161" s="63" t="s">
        <v>148</v>
      </c>
      <c r="C161" s="63" t="str">
        <f>IFERROR(VLOOKUP(B161,'Country and Student Data'!$B$5:$E$300,2,FALSE),"")</f>
        <v>Africa</v>
      </c>
      <c r="D161" s="104">
        <f>IFERROR(
VLOOKUP($B161,'Country and Student Data'!$B$5:$D$300,3,FALSE)
+
IF(OR(C161="Home",C161="UK"),0,
IF('Flight Methodologies'!$D$4="A",'Flight Methodologies'!$E$9,
IF('Flight Methodologies'!$D$4="B",'Flight Methodologies'!$E$17,
IF('Flight Methodologies'!$D$4="C",'Flight Methodologies'!$E$29+'Flight Methodologies'!$E$30,'Flight Methodologies'!$E$39+'Flight Methodologies'!$E$40)))), "")</f>
        <v>4882.57</v>
      </c>
      <c r="E161" s="101">
        <f>IFERROR(VLOOKUP(B161,'Country and Student Data'!B:E,4,FALSE),"")</f>
        <v>0</v>
      </c>
      <c r="G161" s="85">
        <v>2</v>
      </c>
      <c r="H161" s="66"/>
      <c r="I161" s="86"/>
      <c r="J161" s="86"/>
      <c r="K161" s="86"/>
      <c r="L161" s="86"/>
      <c r="M161" s="86"/>
      <c r="N161" s="86"/>
      <c r="O161" s="86"/>
      <c r="P161" s="86">
        <v>1</v>
      </c>
      <c r="R161" s="104">
        <f>IFERROR(
((I161*$D161*$E161*$G161*'Emission Factors'!$E$6))
+
IF(SUM($O161:$P161)=0,0,
IF('Flight Methodologies'!$D$4="A",(0.5*'Flight Methodologies'!$E$9*$E161*SUM($O161:$P161)*$G161*'Emission Factors'!$E$6),
IF('Flight Methodologies'!$D$4="B",(('Flight Methodologies'!$E$18*'Flight Methodologies'!$E$17*$E161*SUM($O161:$P161)*$G161*'Emission Factors'!$E$6)),
IF('Flight Methodologies'!$D$4="C",(0.5*'Flight Methodologies'!$E$30*$E161*SUM($O161:$P161)*$G161*'Emission Factors'!$E$6),(('Flight Methodologies'!$E$41*'Flight Methodologies'!$E$40*$E161*SUM($O161:$P161)*$G161*'Emission Factors'!$E$6)))
)))
+
IF($N161=0,0,
IF('Flight Methodologies'!$K$4="A",(0.5*'Flight Methodologies'!$K$9*$E161*$N161*$G161*'Emission Factors'!$E$6),(('Flight Methodologies'!$K$18*'Flight Methodologies'!$K$17*$E161*N161*$G161*'Emission Factors'!$E$6)))
),"")</f>
        <v>0</v>
      </c>
      <c r="S161" s="104">
        <f>IFERROR(((J161*$D161*$E161*$G161*'Emission Factors'!$E$7))
+
IF(SUM($O161:$P161)=0,0,
IF('Flight Methodologies'!$D$4="A",(0.5*'Flight Methodologies'!$E$9*$E161*SUM($O161:$P161)*$G161*'Emission Factors'!$E$7),
IF('Flight Methodologies'!$D$4="B",(('Flight Methodologies'!$E$19*'Flight Methodologies'!$E$17*$E161*SUM($O161:$P161)*$G161*'Emission Factors'!$E$7)),
IF('Flight Methodologies'!$D$4="C",(0.5*'Flight Methodologies'!$E$30*$E161*SUM($O161:$P161)*$G161*'Emission Factors'!$E$7),(('Flight Methodologies'!$E$42*'Flight Methodologies'!$E$40*$E161*SUM($O161:$P161)*$G161*'Emission Factors'!$E$7)))
)))
+
IF($N161=0,0,
IF('Flight Methodologies'!$K$4="A",(0.5*'Flight Methodologies'!$K$9*$E161*$N161*$G161*'Emission Factors'!$E$7),(('Flight Methodologies'!$K$19*'Flight Methodologies'!$K$17*$E161*N161*$G161*'Emission Factors'!$E$7)))
),"")</f>
        <v>0</v>
      </c>
      <c r="T161" s="104">
        <f>IFERROR(((K161*$D161*$E161*$G161*'Emission Factors'!$E$8))
+
IF(SUM($O161:$P161)=0,0,
IF('Flight Methodologies'!$D$4="A",0,
IF('Flight Methodologies'!$D$4="B",(('Flight Methodologies'!$E$20*'Flight Methodologies'!$E$17*$E161*SUM($O161:$P161)*$G161*'Emission Factors'!$E$8)),
IF('Flight Methodologies'!$D$4="C",0,(('Flight Methodologies'!$E$43*'Flight Methodologies'!$E$40*$E161*SUM($O161:$P161)*$G161*'Emission Factors'!$E$8)))
)))
+
IF($N161=0,0,
IF('Flight Methodologies'!$K$4="A",0,(('Flight Methodologies'!$K$20*'Flight Methodologies'!$K$17*$E161*N161*$G161*'Emission Factors'!$E$8)))
),"")</f>
        <v>0</v>
      </c>
      <c r="U161" s="104">
        <f>IFERROR(((L161*$D161*$E161*$G161*'Emission Factors'!$E$9))
+
IF(SUM($O161:$P161)=0,0,
IF('Flight Methodologies'!$D$4="A",0,
IF('Flight Methodologies'!$D$4="B",(('Flight Methodologies'!$E$21*'Flight Methodologies'!$E$17*$E161*SUM($O161:$P161)*$G161*'Emission Factors'!$E$9)),
IF('Flight Methodologies'!$D$4="C",0,(('Flight Methodologies'!$E$44*'Flight Methodologies'!$E$40*$E161*SUM($O161:$P161)*$G161*'Emission Factors'!$E$9)))
)))
+
IF($N161=0,0,
IF('Flight Methodologies'!$K$4="A",0,(('Flight Methodologies'!$K$21*'Flight Methodologies'!$K$17*$E161*N161*$G161*'Emission Factors'!$E$9)))
),"")</f>
        <v>0</v>
      </c>
      <c r="V161" s="104">
        <f>IF(SUM(I161:P161)=0,"",
IF(SUM($O161:$P161)=0,0,
IF('Flight Methodologies'!$D$4="A",0,
IF('Flight Methodologies'!$D$4="B",(('Flight Methodologies'!$E$22*'Flight Methodologies'!$E$17*$E161*SUM($O161:$P161)*$G161*'Emission Factors'!$E$10)),
IF('Flight Methodologies'!$D$4="C",0,(('Flight Methodologies'!$E$45*'Flight Methodologies'!$E$40*$E161*SUM($O161:$P161)*$G161*'Emission Factors'!$E$10)))
)))
+
IF($N161=0,0,
IF('Flight Methodologies'!$K$4="A",0,(('Flight Methodologies'!$K$22*'Flight Methodologies'!$K$17*$E161*N161*$G161*'Emission Factors'!$E$10)))
))</f>
        <v>0</v>
      </c>
      <c r="W161" s="104">
        <f>IFERROR(((M161*$D161*$E161*$G161*'Emission Factors'!$E$11))
+
IF(SUM($O161:$P161)=0,0,
IF('Flight Methodologies'!$D$4="A",0,
IF('Flight Methodologies'!$D$4="B",0,
IF('Flight Methodologies'!$D$4="C",0,0)
)))
+
IF($N161=0,0,
IF('Flight Methodologies'!$K$4="A",0,0)
),"")</f>
        <v>0</v>
      </c>
      <c r="X161" s="104">
        <f>IFERROR(IF('Flight Methodologies'!$K$4="A",((($D161-'Flight Methodologies'!$K$9)*$E161*$G161*$N161*'Emission Factors'!$E$12)),((($D161-'Flight Methodologies'!$K$17)*$E161*$G161*$N161*'Emission Factors'!$E$12))
)
+
IF(SUM($O161:$P161)=0,0,
IF('Flight Methodologies'!$D$4="A",0,
IF('Flight Methodologies'!$D$4="B",0,
IF('Flight Methodologies'!$D$4="C",('Flight Methodologies'!$E$29*$E161*SUM($O161:$P161)*$G161*'Emission Factors'!$E$12),('Flight Methodologies'!$E$39*$E161*SUM($O161:$P161)*$G161*'Emission Factors'!$E$12))
))),"")</f>
        <v>0</v>
      </c>
      <c r="Y161" s="104">
        <f>IFERROR(IF('Flight Methodologies'!$D$4="A",((($D161-'Flight Methodologies'!$E$9)*$E161*$G161*$O161*'Emission Factors'!$E$13)),
IF('Flight Methodologies'!$D$4="B",((($D161-'Flight Methodologies'!$E$17)*$E161*$G161*$O161*'Emission Factors'!$E$13)),
IF('Flight Methodologies'!$D$4="C",((($D161-SUM('Flight Methodologies'!$E$29:$E$30))*$E161*$G161*$O161*'Emission Factors'!$E$13)),((($D161-SUM('Flight Methodologies'!$E$39:$E$40))*$E161*$G161*$O161*'Emission Factors'!$E$13)))))
+
IF(SUM($O161:$P161)=0,0,
IF('Flight Methodologies'!$D$4="A",0,
IF('Flight Methodologies'!$D$4="B",0,
IF('Flight Methodologies'!$D$4="C",0,0)
)))
+
IF($N161=0,0,
IF('Flight Methodologies'!$K$4="A",0,0)
),"")</f>
        <v>0</v>
      </c>
      <c r="Z161" s="104">
        <f>IFERROR(IF('Flight Methodologies'!$D$4="A",((($D161-'Flight Methodologies'!$E$9)*$E161*$G161*$P161*'Emission Factors'!$E$14)),
IF('Flight Methodologies'!$D$4="B",((($D161-'Flight Methodologies'!$E$17)*$E161*$G161*$P161*'Emission Factors'!$E$14)),
IF('Flight Methodologies'!$D$4="C",((($D161-SUM('Flight Methodologies'!$E$29:$E$30))*$E161*$G161*$P161*'Emission Factors'!$E$14)),((($D161-SUM('Flight Methodologies'!$E$39:$E$40))*$E161*$G161*$P161*'Emission Factors'!$E$14)))))
+
IF(SUM($O161:$P161)=0,0,
IF('Flight Methodologies'!$D$4="A",0,
IF('Flight Methodologies'!$D$4="B",0,
IF('Flight Methodologies'!$D$4="C",0,0)
)))
+
IF($N161=0,0,
IF('Flight Methodologies'!$K$4="A",0,0)
),"")</f>
        <v>0</v>
      </c>
      <c r="AA161" s="169">
        <f t="shared" si="4"/>
        <v>0</v>
      </c>
      <c r="AC161" s="109">
        <f t="shared" si="5"/>
        <v>0</v>
      </c>
    </row>
    <row r="162" spans="2:29" x14ac:dyDescent="0.35">
      <c r="B162" s="63" t="s">
        <v>149</v>
      </c>
      <c r="C162" s="63" t="str">
        <f>IFERROR(VLOOKUP(B162,'Country and Student Data'!$B$5:$E$300,2,FALSE),"")</f>
        <v>Africa</v>
      </c>
      <c r="D162" s="104">
        <f>IFERROR(
VLOOKUP($B162,'Country and Student Data'!$B$5:$D$300,3,FALSE)
+
IF(OR(C162="Home",C162="UK"),0,
IF('Flight Methodologies'!$D$4="A",'Flight Methodologies'!$E$9,
IF('Flight Methodologies'!$D$4="B",'Flight Methodologies'!$E$17,
IF('Flight Methodologies'!$D$4="C",'Flight Methodologies'!$E$29+'Flight Methodologies'!$E$30,'Flight Methodologies'!$E$39+'Flight Methodologies'!$E$40)))), "")</f>
        <v>5664.57</v>
      </c>
      <c r="E162" s="101">
        <f>IFERROR(VLOOKUP(B162,'Country and Student Data'!B:E,4,FALSE),"")</f>
        <v>411</v>
      </c>
      <c r="G162" s="85">
        <v>2</v>
      </c>
      <c r="H162" s="66"/>
      <c r="I162" s="86"/>
      <c r="J162" s="86"/>
      <c r="K162" s="86"/>
      <c r="L162" s="86"/>
      <c r="M162" s="86"/>
      <c r="N162" s="86"/>
      <c r="O162" s="86"/>
      <c r="P162" s="86">
        <v>1</v>
      </c>
      <c r="R162" s="104">
        <f>IFERROR(
((I162*$D162*$E162*$G162*'Emission Factors'!$E$6))
+
IF(SUM($O162:$P162)=0,0,
IF('Flight Methodologies'!$D$4="A",(0.5*'Flight Methodologies'!$E$9*$E162*SUM($O162:$P162)*$G162*'Emission Factors'!$E$6),
IF('Flight Methodologies'!$D$4="B",(('Flight Methodologies'!$E$18*'Flight Methodologies'!$E$17*$E162*SUM($O162:$P162)*$G162*'Emission Factors'!$E$6)),
IF('Flight Methodologies'!$D$4="C",(0.5*'Flight Methodologies'!$E$30*$E162*SUM($O162:$P162)*$G162*'Emission Factors'!$E$6),(('Flight Methodologies'!$E$41*'Flight Methodologies'!$E$40*$E162*SUM($O162:$P162)*$G162*'Emission Factors'!$E$6)))
)))
+
IF($N162=0,0,
IF('Flight Methodologies'!$K$4="A",(0.5*'Flight Methodologies'!$K$9*$E162*$N162*$G162*'Emission Factors'!$E$6),(('Flight Methodologies'!$K$18*'Flight Methodologies'!$K$17*$E162*N162*$G162*'Emission Factors'!$E$6)))
),"")</f>
        <v>369.84081600000002</v>
      </c>
      <c r="S162" s="104">
        <f>IFERROR(((J162*$D162*$E162*$G162*'Emission Factors'!$E$7))
+
IF(SUM($O162:$P162)=0,0,
IF('Flight Methodologies'!$D$4="A",(0.5*'Flight Methodologies'!$E$9*$E162*SUM($O162:$P162)*$G162*'Emission Factors'!$E$7),
IF('Flight Methodologies'!$D$4="B",(('Flight Methodologies'!$E$19*'Flight Methodologies'!$E$17*$E162*SUM($O162:$P162)*$G162*'Emission Factors'!$E$7)),
IF('Flight Methodologies'!$D$4="C",(0.5*'Flight Methodologies'!$E$30*$E162*SUM($O162:$P162)*$G162*'Emission Factors'!$E$7),(('Flight Methodologies'!$E$42*'Flight Methodologies'!$E$40*$E162*SUM($O162:$P162)*$G162*'Emission Factors'!$E$7)))
)))
+
IF($N162=0,0,
IF('Flight Methodologies'!$K$4="A",(0.5*'Flight Methodologies'!$K$9*$E162*$N162*$G162*'Emission Factors'!$E$7),(('Flight Methodologies'!$K$19*'Flight Methodologies'!$K$17*$E162*N162*$G162*'Emission Factors'!$E$7)))
),"")</f>
        <v>0</v>
      </c>
      <c r="T162" s="104">
        <f>IFERROR(((K162*$D162*$E162*$G162*'Emission Factors'!$E$8))
+
IF(SUM($O162:$P162)=0,0,
IF('Flight Methodologies'!$D$4="A",0,
IF('Flight Methodologies'!$D$4="B",(('Flight Methodologies'!$E$20*'Flight Methodologies'!$E$17*$E162*SUM($O162:$P162)*$G162*'Emission Factors'!$E$8)),
IF('Flight Methodologies'!$D$4="C",0,(('Flight Methodologies'!$E$43*'Flight Methodologies'!$E$40*$E162*SUM($O162:$P162)*$G162*'Emission Factors'!$E$8)))
)))
+
IF($N162=0,0,
IF('Flight Methodologies'!$K$4="A",0,(('Flight Methodologies'!$K$20*'Flight Methodologies'!$K$17*$E162*N162*$G162*'Emission Factors'!$E$8)))
),"")</f>
        <v>0</v>
      </c>
      <c r="U162" s="104">
        <f>IFERROR(((L162*$D162*$E162*$G162*'Emission Factors'!$E$9))
+
IF(SUM($O162:$P162)=0,0,
IF('Flight Methodologies'!$D$4="A",0,
IF('Flight Methodologies'!$D$4="B",(('Flight Methodologies'!$E$21*'Flight Methodologies'!$E$17*$E162*SUM($O162:$P162)*$G162*'Emission Factors'!$E$9)),
IF('Flight Methodologies'!$D$4="C",0,(('Flight Methodologies'!$E$44*'Flight Methodologies'!$E$40*$E162*SUM($O162:$P162)*$G162*'Emission Factors'!$E$9)))
)))
+
IF($N162=0,0,
IF('Flight Methodologies'!$K$4="A",0,(('Flight Methodologies'!$K$21*'Flight Methodologies'!$K$17*$E162*N162*$G162*'Emission Factors'!$E$9)))
),"")</f>
        <v>226.7125858437584</v>
      </c>
      <c r="V162" s="104">
        <f>IF(SUM(I162:P162)=0,"",
IF(SUM($O162:$P162)=0,0,
IF('Flight Methodologies'!$D$4="A",0,
IF('Flight Methodologies'!$D$4="B",(('Flight Methodologies'!$E$22*'Flight Methodologies'!$E$17*$E162*SUM($O162:$P162)*$G162*'Emission Factors'!$E$10)),
IF('Flight Methodologies'!$D$4="C",0,(('Flight Methodologies'!$E$45*'Flight Methodologies'!$E$40*$E162*SUM($O162:$P162)*$G162*'Emission Factors'!$E$10)))
)))
+
IF($N162=0,0,
IF('Flight Methodologies'!$K$4="A",0,(('Flight Methodologies'!$K$22*'Flight Methodologies'!$K$17*$E162*N162*$G162*'Emission Factors'!$E$10)))
))</f>
        <v>329.83596662736318</v>
      </c>
      <c r="W162" s="104">
        <f>IFERROR(((M162*$D162*$E162*$G162*'Emission Factors'!$E$11))
+
IF(SUM($O162:$P162)=0,0,
IF('Flight Methodologies'!$D$4="A",0,
IF('Flight Methodologies'!$D$4="B",0,
IF('Flight Methodologies'!$D$4="C",0,0)
)))
+
IF($N162=0,0,
IF('Flight Methodologies'!$K$4="A",0,0)
),"")</f>
        <v>0</v>
      </c>
      <c r="X162" s="104">
        <f>IFERROR(IF('Flight Methodologies'!$K$4="A",((($D162-'Flight Methodologies'!$K$9)*$E162*$G162*$N162*'Emission Factors'!$E$12)),((($D162-'Flight Methodologies'!$K$17)*$E162*$G162*$N162*'Emission Factors'!$E$12))
)
+
IF(SUM($O162:$P162)=0,0,
IF('Flight Methodologies'!$D$4="A",0,
IF('Flight Methodologies'!$D$4="B",0,
IF('Flight Methodologies'!$D$4="C",('Flight Methodologies'!$E$29*$E162*SUM($O162:$P162)*$G162*'Emission Factors'!$E$12),('Flight Methodologies'!$E$39*$E162*SUM($O162:$P162)*$G162*'Emission Factors'!$E$12))
))),"")</f>
        <v>145072.62027719998</v>
      </c>
      <c r="Y162" s="104">
        <f>IFERROR(IF('Flight Methodologies'!$D$4="A",((($D162-'Flight Methodologies'!$E$9)*$E162*$G162*$O162*'Emission Factors'!$E$13)),
IF('Flight Methodologies'!$D$4="B",((($D162-'Flight Methodologies'!$E$17)*$E162*$G162*$O162*'Emission Factors'!$E$13)),
IF('Flight Methodologies'!$D$4="C",((($D162-SUM('Flight Methodologies'!$E$29:$E$30))*$E162*$G162*$O162*'Emission Factors'!$E$13)),((($D162-SUM('Flight Methodologies'!$E$39:$E$40))*$E162*$G162*$O162*'Emission Factors'!$E$13)))))
+
IF(SUM($O162:$P162)=0,0,
IF('Flight Methodologies'!$D$4="A",0,
IF('Flight Methodologies'!$D$4="B",0,
IF('Flight Methodologies'!$D$4="C",0,0)
)))
+
IF($N162=0,0,
IF('Flight Methodologies'!$K$4="A",0,0)
),"")</f>
        <v>0</v>
      </c>
      <c r="Z162" s="104">
        <f>IFERROR(IF('Flight Methodologies'!$D$4="A",((($D162-'Flight Methodologies'!$E$9)*$E162*$G162*$P162*'Emission Factors'!$E$14)),
IF('Flight Methodologies'!$D$4="B",((($D162-'Flight Methodologies'!$E$17)*$E162*$G162*$P162*'Emission Factors'!$E$14)),
IF('Flight Methodologies'!$D$4="C",((($D162-SUM('Flight Methodologies'!$E$29:$E$30))*$E162*$G162*$P162*'Emission Factors'!$E$14)),((($D162-SUM('Flight Methodologies'!$E$39:$E$40))*$E162*$G162*$P162*'Emission Factors'!$E$14)))))
+
IF(SUM($O162:$P162)=0,0,
IF('Flight Methodologies'!$D$4="A",0,
IF('Flight Methodologies'!$D$4="B",0,
IF('Flight Methodologies'!$D$4="C",0,0)
)))
+
IF($N162=0,0,
IF('Flight Methodologies'!$K$4="A",0,0)
),"")</f>
        <v>823932.51378000004</v>
      </c>
      <c r="AA162" s="169">
        <f t="shared" si="4"/>
        <v>969931.52342567116</v>
      </c>
      <c r="AC162" s="109">
        <f t="shared" si="5"/>
        <v>969.93152342567112</v>
      </c>
    </row>
    <row r="163" spans="2:29" x14ac:dyDescent="0.35">
      <c r="B163" s="63" t="s">
        <v>150</v>
      </c>
      <c r="C163" s="63" t="str">
        <f>IFERROR(VLOOKUP(B163,'Country and Student Data'!$B$5:$E$300,2,FALSE),"")</f>
        <v>Oceania</v>
      </c>
      <c r="D163" s="104">
        <f>IFERROR(
VLOOKUP($B163,'Country and Student Data'!$B$5:$D$300,3,FALSE)
+
IF(OR(C163="Home",C163="UK"),0,
IF('Flight Methodologies'!$D$4="A",'Flight Methodologies'!$E$9,
IF('Flight Methodologies'!$D$4="B",'Flight Methodologies'!$E$17,
IF('Flight Methodologies'!$D$4="C",'Flight Methodologies'!$E$29+'Flight Methodologies'!$E$30,'Flight Methodologies'!$E$39+'Flight Methodologies'!$E$40)))), "")</f>
        <v>16953.690000000002</v>
      </c>
      <c r="E163" s="101">
        <f>IFERROR(VLOOKUP(B163,'Country and Student Data'!B:E,4,FALSE),"")</f>
        <v>0</v>
      </c>
      <c r="G163" s="85">
        <v>2</v>
      </c>
      <c r="H163" s="66"/>
      <c r="I163" s="86"/>
      <c r="J163" s="86"/>
      <c r="K163" s="86"/>
      <c r="L163" s="86"/>
      <c r="M163" s="86"/>
      <c r="N163" s="86"/>
      <c r="O163" s="86"/>
      <c r="P163" s="86">
        <v>1</v>
      </c>
      <c r="R163" s="104">
        <f>IFERROR(
((I163*$D163*$E163*$G163*'Emission Factors'!$E$6))
+
IF(SUM($O163:$P163)=0,0,
IF('Flight Methodologies'!$D$4="A",(0.5*'Flight Methodologies'!$E$9*$E163*SUM($O163:$P163)*$G163*'Emission Factors'!$E$6),
IF('Flight Methodologies'!$D$4="B",(('Flight Methodologies'!$E$18*'Flight Methodologies'!$E$17*$E163*SUM($O163:$P163)*$G163*'Emission Factors'!$E$6)),
IF('Flight Methodologies'!$D$4="C",(0.5*'Flight Methodologies'!$E$30*$E163*SUM($O163:$P163)*$G163*'Emission Factors'!$E$6),(('Flight Methodologies'!$E$41*'Flight Methodologies'!$E$40*$E163*SUM($O163:$P163)*$G163*'Emission Factors'!$E$6)))
)))
+
IF($N163=0,0,
IF('Flight Methodologies'!$K$4="A",(0.5*'Flight Methodologies'!$K$9*$E163*$N163*$G163*'Emission Factors'!$E$6),(('Flight Methodologies'!$K$18*'Flight Methodologies'!$K$17*$E163*N163*$G163*'Emission Factors'!$E$6)))
),"")</f>
        <v>0</v>
      </c>
      <c r="S163" s="104">
        <f>IFERROR(((J163*$D163*$E163*$G163*'Emission Factors'!$E$7))
+
IF(SUM($O163:$P163)=0,0,
IF('Flight Methodologies'!$D$4="A",(0.5*'Flight Methodologies'!$E$9*$E163*SUM($O163:$P163)*$G163*'Emission Factors'!$E$7),
IF('Flight Methodologies'!$D$4="B",(('Flight Methodologies'!$E$19*'Flight Methodologies'!$E$17*$E163*SUM($O163:$P163)*$G163*'Emission Factors'!$E$7)),
IF('Flight Methodologies'!$D$4="C",(0.5*'Flight Methodologies'!$E$30*$E163*SUM($O163:$P163)*$G163*'Emission Factors'!$E$7),(('Flight Methodologies'!$E$42*'Flight Methodologies'!$E$40*$E163*SUM($O163:$P163)*$G163*'Emission Factors'!$E$7)))
)))
+
IF($N163=0,0,
IF('Flight Methodologies'!$K$4="A",(0.5*'Flight Methodologies'!$K$9*$E163*$N163*$G163*'Emission Factors'!$E$7),(('Flight Methodologies'!$K$19*'Flight Methodologies'!$K$17*$E163*N163*$G163*'Emission Factors'!$E$7)))
),"")</f>
        <v>0</v>
      </c>
      <c r="T163" s="104">
        <f>IFERROR(((K163*$D163*$E163*$G163*'Emission Factors'!$E$8))
+
IF(SUM($O163:$P163)=0,0,
IF('Flight Methodologies'!$D$4="A",0,
IF('Flight Methodologies'!$D$4="B",(('Flight Methodologies'!$E$20*'Flight Methodologies'!$E$17*$E163*SUM($O163:$P163)*$G163*'Emission Factors'!$E$8)),
IF('Flight Methodologies'!$D$4="C",0,(('Flight Methodologies'!$E$43*'Flight Methodologies'!$E$40*$E163*SUM($O163:$P163)*$G163*'Emission Factors'!$E$8)))
)))
+
IF($N163=0,0,
IF('Flight Methodologies'!$K$4="A",0,(('Flight Methodologies'!$K$20*'Flight Methodologies'!$K$17*$E163*N163*$G163*'Emission Factors'!$E$8)))
),"")</f>
        <v>0</v>
      </c>
      <c r="U163" s="104">
        <f>IFERROR(((L163*$D163*$E163*$G163*'Emission Factors'!$E$9))
+
IF(SUM($O163:$P163)=0,0,
IF('Flight Methodologies'!$D$4="A",0,
IF('Flight Methodologies'!$D$4="B",(('Flight Methodologies'!$E$21*'Flight Methodologies'!$E$17*$E163*SUM($O163:$P163)*$G163*'Emission Factors'!$E$9)),
IF('Flight Methodologies'!$D$4="C",0,(('Flight Methodologies'!$E$44*'Flight Methodologies'!$E$40*$E163*SUM($O163:$P163)*$G163*'Emission Factors'!$E$9)))
)))
+
IF($N163=0,0,
IF('Flight Methodologies'!$K$4="A",0,(('Flight Methodologies'!$K$21*'Flight Methodologies'!$K$17*$E163*N163*$G163*'Emission Factors'!$E$9)))
),"")</f>
        <v>0</v>
      </c>
      <c r="V163" s="104">
        <f>IF(SUM(I163:P163)=0,"",
IF(SUM($O163:$P163)=0,0,
IF('Flight Methodologies'!$D$4="A",0,
IF('Flight Methodologies'!$D$4="B",(('Flight Methodologies'!$E$22*'Flight Methodologies'!$E$17*$E163*SUM($O163:$P163)*$G163*'Emission Factors'!$E$10)),
IF('Flight Methodologies'!$D$4="C",0,(('Flight Methodologies'!$E$45*'Flight Methodologies'!$E$40*$E163*SUM($O163:$P163)*$G163*'Emission Factors'!$E$10)))
)))
+
IF($N163=0,0,
IF('Flight Methodologies'!$K$4="A",0,(('Flight Methodologies'!$K$22*'Flight Methodologies'!$K$17*$E163*N163*$G163*'Emission Factors'!$E$10)))
))</f>
        <v>0</v>
      </c>
      <c r="W163" s="104">
        <f>IFERROR(((M163*$D163*$E163*$G163*'Emission Factors'!$E$11))
+
IF(SUM($O163:$P163)=0,0,
IF('Flight Methodologies'!$D$4="A",0,
IF('Flight Methodologies'!$D$4="B",0,
IF('Flight Methodologies'!$D$4="C",0,0)
)))
+
IF($N163=0,0,
IF('Flight Methodologies'!$K$4="A",0,0)
),"")</f>
        <v>0</v>
      </c>
      <c r="X163" s="104">
        <f>IFERROR(IF('Flight Methodologies'!$K$4="A",((($D163-'Flight Methodologies'!$K$9)*$E163*$G163*$N163*'Emission Factors'!$E$12)),((($D163-'Flight Methodologies'!$K$17)*$E163*$G163*$N163*'Emission Factors'!$E$12))
)
+
IF(SUM($O163:$P163)=0,0,
IF('Flight Methodologies'!$D$4="A",0,
IF('Flight Methodologies'!$D$4="B",0,
IF('Flight Methodologies'!$D$4="C",('Flight Methodologies'!$E$29*$E163*SUM($O163:$P163)*$G163*'Emission Factors'!$E$12),('Flight Methodologies'!$E$39*$E163*SUM($O163:$P163)*$G163*'Emission Factors'!$E$12))
))),"")</f>
        <v>0</v>
      </c>
      <c r="Y163" s="104">
        <f>IFERROR(IF('Flight Methodologies'!$D$4="A",((($D163-'Flight Methodologies'!$E$9)*$E163*$G163*$O163*'Emission Factors'!$E$13)),
IF('Flight Methodologies'!$D$4="B",((($D163-'Flight Methodologies'!$E$17)*$E163*$G163*$O163*'Emission Factors'!$E$13)),
IF('Flight Methodologies'!$D$4="C",((($D163-SUM('Flight Methodologies'!$E$29:$E$30))*$E163*$G163*$O163*'Emission Factors'!$E$13)),((($D163-SUM('Flight Methodologies'!$E$39:$E$40))*$E163*$G163*$O163*'Emission Factors'!$E$13)))))
+
IF(SUM($O163:$P163)=0,0,
IF('Flight Methodologies'!$D$4="A",0,
IF('Flight Methodologies'!$D$4="B",0,
IF('Flight Methodologies'!$D$4="C",0,0)
)))
+
IF($N163=0,0,
IF('Flight Methodologies'!$K$4="A",0,0)
),"")</f>
        <v>0</v>
      </c>
      <c r="Z163" s="104">
        <f>IFERROR(IF('Flight Methodologies'!$D$4="A",((($D163-'Flight Methodologies'!$E$9)*$E163*$G163*$P163*'Emission Factors'!$E$14)),
IF('Flight Methodologies'!$D$4="B",((($D163-'Flight Methodologies'!$E$17)*$E163*$G163*$P163*'Emission Factors'!$E$14)),
IF('Flight Methodologies'!$D$4="C",((($D163-SUM('Flight Methodologies'!$E$29:$E$30))*$E163*$G163*$P163*'Emission Factors'!$E$14)),((($D163-SUM('Flight Methodologies'!$E$39:$E$40))*$E163*$G163*$P163*'Emission Factors'!$E$14)))))
+
IF(SUM($O163:$P163)=0,0,
IF('Flight Methodologies'!$D$4="A",0,
IF('Flight Methodologies'!$D$4="B",0,
IF('Flight Methodologies'!$D$4="C",0,0)
)))
+
IF($N163=0,0,
IF('Flight Methodologies'!$K$4="A",0,0)
),"")</f>
        <v>0</v>
      </c>
      <c r="AA163" s="169">
        <f t="shared" si="4"/>
        <v>0</v>
      </c>
      <c r="AC163" s="109">
        <f t="shared" si="5"/>
        <v>0</v>
      </c>
    </row>
    <row r="164" spans="2:29" x14ac:dyDescent="0.35">
      <c r="B164" s="63" t="s">
        <v>151</v>
      </c>
      <c r="C164" s="63" t="str">
        <f>IFERROR(VLOOKUP(B164,'Country and Student Data'!$B$5:$E$300,2,FALSE),"")</f>
        <v>Oceania</v>
      </c>
      <c r="D164" s="104">
        <f>IFERROR(
VLOOKUP($B164,'Country and Student Data'!$B$5:$D$300,3,FALSE)
+
IF(OR(C164="Home",C164="UK"),0,
IF('Flight Methodologies'!$D$4="A",'Flight Methodologies'!$E$9,
IF('Flight Methodologies'!$D$4="B",'Flight Methodologies'!$E$17,
IF('Flight Methodologies'!$D$4="C",'Flight Methodologies'!$E$29+'Flight Methodologies'!$E$30,'Flight Methodologies'!$E$39+'Flight Methodologies'!$E$40)))), "")</f>
        <v>17985.239999999998</v>
      </c>
      <c r="E164" s="101">
        <f>IFERROR(VLOOKUP(B164,'Country and Student Data'!B:E,4,FALSE),"")</f>
        <v>0</v>
      </c>
      <c r="G164" s="85">
        <v>2</v>
      </c>
      <c r="H164" s="66"/>
      <c r="I164" s="86"/>
      <c r="J164" s="86"/>
      <c r="K164" s="86"/>
      <c r="L164" s="86"/>
      <c r="M164" s="86"/>
      <c r="N164" s="86"/>
      <c r="O164" s="86"/>
      <c r="P164" s="86">
        <v>1</v>
      </c>
      <c r="R164" s="104">
        <f>IFERROR(
((I164*$D164*$E164*$G164*'Emission Factors'!$E$6))
+
IF(SUM($O164:$P164)=0,0,
IF('Flight Methodologies'!$D$4="A",(0.5*'Flight Methodologies'!$E$9*$E164*SUM($O164:$P164)*$G164*'Emission Factors'!$E$6),
IF('Flight Methodologies'!$D$4="B",(('Flight Methodologies'!$E$18*'Flight Methodologies'!$E$17*$E164*SUM($O164:$P164)*$G164*'Emission Factors'!$E$6)),
IF('Flight Methodologies'!$D$4="C",(0.5*'Flight Methodologies'!$E$30*$E164*SUM($O164:$P164)*$G164*'Emission Factors'!$E$6),(('Flight Methodologies'!$E$41*'Flight Methodologies'!$E$40*$E164*SUM($O164:$P164)*$G164*'Emission Factors'!$E$6)))
)))
+
IF($N164=0,0,
IF('Flight Methodologies'!$K$4="A",(0.5*'Flight Methodologies'!$K$9*$E164*$N164*$G164*'Emission Factors'!$E$6),(('Flight Methodologies'!$K$18*'Flight Methodologies'!$K$17*$E164*N164*$G164*'Emission Factors'!$E$6)))
),"")</f>
        <v>0</v>
      </c>
      <c r="S164" s="104">
        <f>IFERROR(((J164*$D164*$E164*$G164*'Emission Factors'!$E$7))
+
IF(SUM($O164:$P164)=0,0,
IF('Flight Methodologies'!$D$4="A",(0.5*'Flight Methodologies'!$E$9*$E164*SUM($O164:$P164)*$G164*'Emission Factors'!$E$7),
IF('Flight Methodologies'!$D$4="B",(('Flight Methodologies'!$E$19*'Flight Methodologies'!$E$17*$E164*SUM($O164:$P164)*$G164*'Emission Factors'!$E$7)),
IF('Flight Methodologies'!$D$4="C",(0.5*'Flight Methodologies'!$E$30*$E164*SUM($O164:$P164)*$G164*'Emission Factors'!$E$7),(('Flight Methodologies'!$E$42*'Flight Methodologies'!$E$40*$E164*SUM($O164:$P164)*$G164*'Emission Factors'!$E$7)))
)))
+
IF($N164=0,0,
IF('Flight Methodologies'!$K$4="A",(0.5*'Flight Methodologies'!$K$9*$E164*$N164*$G164*'Emission Factors'!$E$7),(('Flight Methodologies'!$K$19*'Flight Methodologies'!$K$17*$E164*N164*$G164*'Emission Factors'!$E$7)))
),"")</f>
        <v>0</v>
      </c>
      <c r="T164" s="104">
        <f>IFERROR(((K164*$D164*$E164*$G164*'Emission Factors'!$E$8))
+
IF(SUM($O164:$P164)=0,0,
IF('Flight Methodologies'!$D$4="A",0,
IF('Flight Methodologies'!$D$4="B",(('Flight Methodologies'!$E$20*'Flight Methodologies'!$E$17*$E164*SUM($O164:$P164)*$G164*'Emission Factors'!$E$8)),
IF('Flight Methodologies'!$D$4="C",0,(('Flight Methodologies'!$E$43*'Flight Methodologies'!$E$40*$E164*SUM($O164:$P164)*$G164*'Emission Factors'!$E$8)))
)))
+
IF($N164=0,0,
IF('Flight Methodologies'!$K$4="A",0,(('Flight Methodologies'!$K$20*'Flight Methodologies'!$K$17*$E164*N164*$G164*'Emission Factors'!$E$8)))
),"")</f>
        <v>0</v>
      </c>
      <c r="U164" s="104">
        <f>IFERROR(((L164*$D164*$E164*$G164*'Emission Factors'!$E$9))
+
IF(SUM($O164:$P164)=0,0,
IF('Flight Methodologies'!$D$4="A",0,
IF('Flight Methodologies'!$D$4="B",(('Flight Methodologies'!$E$21*'Flight Methodologies'!$E$17*$E164*SUM($O164:$P164)*$G164*'Emission Factors'!$E$9)),
IF('Flight Methodologies'!$D$4="C",0,(('Flight Methodologies'!$E$44*'Flight Methodologies'!$E$40*$E164*SUM($O164:$P164)*$G164*'Emission Factors'!$E$9)))
)))
+
IF($N164=0,0,
IF('Flight Methodologies'!$K$4="A",0,(('Flight Methodologies'!$K$21*'Flight Methodologies'!$K$17*$E164*N164*$G164*'Emission Factors'!$E$9)))
),"")</f>
        <v>0</v>
      </c>
      <c r="V164" s="104">
        <f>IF(SUM(I164:P164)=0,"",
IF(SUM($O164:$P164)=0,0,
IF('Flight Methodologies'!$D$4="A",0,
IF('Flight Methodologies'!$D$4="B",(('Flight Methodologies'!$E$22*'Flight Methodologies'!$E$17*$E164*SUM($O164:$P164)*$G164*'Emission Factors'!$E$10)),
IF('Flight Methodologies'!$D$4="C",0,(('Flight Methodologies'!$E$45*'Flight Methodologies'!$E$40*$E164*SUM($O164:$P164)*$G164*'Emission Factors'!$E$10)))
)))
+
IF($N164=0,0,
IF('Flight Methodologies'!$K$4="A",0,(('Flight Methodologies'!$K$22*'Flight Methodologies'!$K$17*$E164*N164*$G164*'Emission Factors'!$E$10)))
))</f>
        <v>0</v>
      </c>
      <c r="W164" s="104">
        <f>IFERROR(((M164*$D164*$E164*$G164*'Emission Factors'!$E$11))
+
IF(SUM($O164:$P164)=0,0,
IF('Flight Methodologies'!$D$4="A",0,
IF('Flight Methodologies'!$D$4="B",0,
IF('Flight Methodologies'!$D$4="C",0,0)
)))
+
IF($N164=0,0,
IF('Flight Methodologies'!$K$4="A",0,0)
),"")</f>
        <v>0</v>
      </c>
      <c r="X164" s="104">
        <f>IFERROR(IF('Flight Methodologies'!$K$4="A",((($D164-'Flight Methodologies'!$K$9)*$E164*$G164*$N164*'Emission Factors'!$E$12)),((($D164-'Flight Methodologies'!$K$17)*$E164*$G164*$N164*'Emission Factors'!$E$12))
)
+
IF(SUM($O164:$P164)=0,0,
IF('Flight Methodologies'!$D$4="A",0,
IF('Flight Methodologies'!$D$4="B",0,
IF('Flight Methodologies'!$D$4="C",('Flight Methodologies'!$E$29*$E164*SUM($O164:$P164)*$G164*'Emission Factors'!$E$12),('Flight Methodologies'!$E$39*$E164*SUM($O164:$P164)*$G164*'Emission Factors'!$E$12))
))),"")</f>
        <v>0</v>
      </c>
      <c r="Y164" s="104">
        <f>IFERROR(IF('Flight Methodologies'!$D$4="A",((($D164-'Flight Methodologies'!$E$9)*$E164*$G164*$O164*'Emission Factors'!$E$13)),
IF('Flight Methodologies'!$D$4="B",((($D164-'Flight Methodologies'!$E$17)*$E164*$G164*$O164*'Emission Factors'!$E$13)),
IF('Flight Methodologies'!$D$4="C",((($D164-SUM('Flight Methodologies'!$E$29:$E$30))*$E164*$G164*$O164*'Emission Factors'!$E$13)),((($D164-SUM('Flight Methodologies'!$E$39:$E$40))*$E164*$G164*$O164*'Emission Factors'!$E$13)))))
+
IF(SUM($O164:$P164)=0,0,
IF('Flight Methodologies'!$D$4="A",0,
IF('Flight Methodologies'!$D$4="B",0,
IF('Flight Methodologies'!$D$4="C",0,0)
)))
+
IF($N164=0,0,
IF('Flight Methodologies'!$K$4="A",0,0)
),"")</f>
        <v>0</v>
      </c>
      <c r="Z164" s="104">
        <f>IFERROR(IF('Flight Methodologies'!$D$4="A",((($D164-'Flight Methodologies'!$E$9)*$E164*$G164*$P164*'Emission Factors'!$E$14)),
IF('Flight Methodologies'!$D$4="B",((($D164-'Flight Methodologies'!$E$17)*$E164*$G164*$P164*'Emission Factors'!$E$14)),
IF('Flight Methodologies'!$D$4="C",((($D164-SUM('Flight Methodologies'!$E$29:$E$30))*$E164*$G164*$P164*'Emission Factors'!$E$14)),((($D164-SUM('Flight Methodologies'!$E$39:$E$40))*$E164*$G164*$P164*'Emission Factors'!$E$14)))))
+
IF(SUM($O164:$P164)=0,0,
IF('Flight Methodologies'!$D$4="A",0,
IF('Flight Methodologies'!$D$4="B",0,
IF('Flight Methodologies'!$D$4="C",0,0)
)))
+
IF($N164=0,0,
IF('Flight Methodologies'!$K$4="A",0,0)
),"")</f>
        <v>0</v>
      </c>
      <c r="AA164" s="169">
        <f t="shared" si="4"/>
        <v>0</v>
      </c>
      <c r="AC164" s="109">
        <f t="shared" si="5"/>
        <v>0</v>
      </c>
    </row>
    <row r="165" spans="2:29" x14ac:dyDescent="0.35">
      <c r="B165" s="63" t="s">
        <v>152</v>
      </c>
      <c r="C165" s="63" t="str">
        <f>IFERROR(VLOOKUP(B165,'Country and Student Data'!$B$5:$E$300,2,FALSE),"")</f>
        <v>Asia</v>
      </c>
      <c r="D165" s="104">
        <f>IFERROR(
VLOOKUP($B165,'Country and Student Data'!$B$5:$D$300,3,FALSE)
+
IF(OR(C165="Home",C165="UK"),0,
IF('Flight Methodologies'!$D$4="A",'Flight Methodologies'!$E$9,
IF('Flight Methodologies'!$D$4="B",'Flight Methodologies'!$E$17,
IF('Flight Methodologies'!$D$4="C",'Flight Methodologies'!$E$29+'Flight Methodologies'!$E$30,'Flight Methodologies'!$E$39+'Flight Methodologies'!$E$40)))), "")</f>
        <v>9319.7799999999988</v>
      </c>
      <c r="E165" s="101">
        <f>IFERROR(VLOOKUP(B165,'Country and Student Data'!B:E,4,FALSE),"")</f>
        <v>0</v>
      </c>
      <c r="G165" s="85">
        <v>2</v>
      </c>
      <c r="H165" s="66"/>
      <c r="I165" s="86"/>
      <c r="J165" s="86"/>
      <c r="K165" s="86"/>
      <c r="L165" s="86"/>
      <c r="M165" s="86"/>
      <c r="N165" s="86"/>
      <c r="O165" s="86"/>
      <c r="P165" s="86">
        <v>1</v>
      </c>
      <c r="R165" s="104">
        <f>IFERROR(
((I165*$D165*$E165*$G165*'Emission Factors'!$E$6))
+
IF(SUM($O165:$P165)=0,0,
IF('Flight Methodologies'!$D$4="A",(0.5*'Flight Methodologies'!$E$9*$E165*SUM($O165:$P165)*$G165*'Emission Factors'!$E$6),
IF('Flight Methodologies'!$D$4="B",(('Flight Methodologies'!$E$18*'Flight Methodologies'!$E$17*$E165*SUM($O165:$P165)*$G165*'Emission Factors'!$E$6)),
IF('Flight Methodologies'!$D$4="C",(0.5*'Flight Methodologies'!$E$30*$E165*SUM($O165:$P165)*$G165*'Emission Factors'!$E$6),(('Flight Methodologies'!$E$41*'Flight Methodologies'!$E$40*$E165*SUM($O165:$P165)*$G165*'Emission Factors'!$E$6)))
)))
+
IF($N165=0,0,
IF('Flight Methodologies'!$K$4="A",(0.5*'Flight Methodologies'!$K$9*$E165*$N165*$G165*'Emission Factors'!$E$6),(('Flight Methodologies'!$K$18*'Flight Methodologies'!$K$17*$E165*N165*$G165*'Emission Factors'!$E$6)))
),"")</f>
        <v>0</v>
      </c>
      <c r="S165" s="104">
        <f>IFERROR(((J165*$D165*$E165*$G165*'Emission Factors'!$E$7))
+
IF(SUM($O165:$P165)=0,0,
IF('Flight Methodologies'!$D$4="A",(0.5*'Flight Methodologies'!$E$9*$E165*SUM($O165:$P165)*$G165*'Emission Factors'!$E$7),
IF('Flight Methodologies'!$D$4="B",(('Flight Methodologies'!$E$19*'Flight Methodologies'!$E$17*$E165*SUM($O165:$P165)*$G165*'Emission Factors'!$E$7)),
IF('Flight Methodologies'!$D$4="C",(0.5*'Flight Methodologies'!$E$30*$E165*SUM($O165:$P165)*$G165*'Emission Factors'!$E$7),(('Flight Methodologies'!$E$42*'Flight Methodologies'!$E$40*$E165*SUM($O165:$P165)*$G165*'Emission Factors'!$E$7)))
)))
+
IF($N165=0,0,
IF('Flight Methodologies'!$K$4="A",(0.5*'Flight Methodologies'!$K$9*$E165*$N165*$G165*'Emission Factors'!$E$7),(('Flight Methodologies'!$K$19*'Flight Methodologies'!$K$17*$E165*N165*$G165*'Emission Factors'!$E$7)))
),"")</f>
        <v>0</v>
      </c>
      <c r="T165" s="104">
        <f>IFERROR(((K165*$D165*$E165*$G165*'Emission Factors'!$E$8))
+
IF(SUM($O165:$P165)=0,0,
IF('Flight Methodologies'!$D$4="A",0,
IF('Flight Methodologies'!$D$4="B",(('Flight Methodologies'!$E$20*'Flight Methodologies'!$E$17*$E165*SUM($O165:$P165)*$G165*'Emission Factors'!$E$8)),
IF('Flight Methodologies'!$D$4="C",0,(('Flight Methodologies'!$E$43*'Flight Methodologies'!$E$40*$E165*SUM($O165:$P165)*$G165*'Emission Factors'!$E$8)))
)))
+
IF($N165=0,0,
IF('Flight Methodologies'!$K$4="A",0,(('Flight Methodologies'!$K$20*'Flight Methodologies'!$K$17*$E165*N165*$G165*'Emission Factors'!$E$8)))
),"")</f>
        <v>0</v>
      </c>
      <c r="U165" s="104">
        <f>IFERROR(((L165*$D165*$E165*$G165*'Emission Factors'!$E$9))
+
IF(SUM($O165:$P165)=0,0,
IF('Flight Methodologies'!$D$4="A",0,
IF('Flight Methodologies'!$D$4="B",(('Flight Methodologies'!$E$21*'Flight Methodologies'!$E$17*$E165*SUM($O165:$P165)*$G165*'Emission Factors'!$E$9)),
IF('Flight Methodologies'!$D$4="C",0,(('Flight Methodologies'!$E$44*'Flight Methodologies'!$E$40*$E165*SUM($O165:$P165)*$G165*'Emission Factors'!$E$9)))
)))
+
IF($N165=0,0,
IF('Flight Methodologies'!$K$4="A",0,(('Flight Methodologies'!$K$21*'Flight Methodologies'!$K$17*$E165*N165*$G165*'Emission Factors'!$E$9)))
),"")</f>
        <v>0</v>
      </c>
      <c r="V165" s="104">
        <f>IF(SUM(I165:P165)=0,"",
IF(SUM($O165:$P165)=0,0,
IF('Flight Methodologies'!$D$4="A",0,
IF('Flight Methodologies'!$D$4="B",(('Flight Methodologies'!$E$22*'Flight Methodologies'!$E$17*$E165*SUM($O165:$P165)*$G165*'Emission Factors'!$E$10)),
IF('Flight Methodologies'!$D$4="C",0,(('Flight Methodologies'!$E$45*'Flight Methodologies'!$E$40*$E165*SUM($O165:$P165)*$G165*'Emission Factors'!$E$10)))
)))
+
IF($N165=0,0,
IF('Flight Methodologies'!$K$4="A",0,(('Flight Methodologies'!$K$22*'Flight Methodologies'!$K$17*$E165*N165*$G165*'Emission Factors'!$E$10)))
))</f>
        <v>0</v>
      </c>
      <c r="W165" s="104">
        <f>IFERROR(((M165*$D165*$E165*$G165*'Emission Factors'!$E$11))
+
IF(SUM($O165:$P165)=0,0,
IF('Flight Methodologies'!$D$4="A",0,
IF('Flight Methodologies'!$D$4="B",0,
IF('Flight Methodologies'!$D$4="C",0,0)
)))
+
IF($N165=0,0,
IF('Flight Methodologies'!$K$4="A",0,0)
),"")</f>
        <v>0</v>
      </c>
      <c r="X165" s="104">
        <f>IFERROR(IF('Flight Methodologies'!$K$4="A",((($D165-'Flight Methodologies'!$K$9)*$E165*$G165*$N165*'Emission Factors'!$E$12)),((($D165-'Flight Methodologies'!$K$17)*$E165*$G165*$N165*'Emission Factors'!$E$12))
)
+
IF(SUM($O165:$P165)=0,0,
IF('Flight Methodologies'!$D$4="A",0,
IF('Flight Methodologies'!$D$4="B",0,
IF('Flight Methodologies'!$D$4="C",('Flight Methodologies'!$E$29*$E165*SUM($O165:$P165)*$G165*'Emission Factors'!$E$12),('Flight Methodologies'!$E$39*$E165*SUM($O165:$P165)*$G165*'Emission Factors'!$E$12))
))),"")</f>
        <v>0</v>
      </c>
      <c r="Y165" s="104">
        <f>IFERROR(IF('Flight Methodologies'!$D$4="A",((($D165-'Flight Methodologies'!$E$9)*$E165*$G165*$O165*'Emission Factors'!$E$13)),
IF('Flight Methodologies'!$D$4="B",((($D165-'Flight Methodologies'!$E$17)*$E165*$G165*$O165*'Emission Factors'!$E$13)),
IF('Flight Methodologies'!$D$4="C",((($D165-SUM('Flight Methodologies'!$E$29:$E$30))*$E165*$G165*$O165*'Emission Factors'!$E$13)),((($D165-SUM('Flight Methodologies'!$E$39:$E$40))*$E165*$G165*$O165*'Emission Factors'!$E$13)))))
+
IF(SUM($O165:$P165)=0,0,
IF('Flight Methodologies'!$D$4="A",0,
IF('Flight Methodologies'!$D$4="B",0,
IF('Flight Methodologies'!$D$4="C",0,0)
)))
+
IF($N165=0,0,
IF('Flight Methodologies'!$K$4="A",0,0)
),"")</f>
        <v>0</v>
      </c>
      <c r="Z165" s="104">
        <f>IFERROR(IF('Flight Methodologies'!$D$4="A",((($D165-'Flight Methodologies'!$E$9)*$E165*$G165*$P165*'Emission Factors'!$E$14)),
IF('Flight Methodologies'!$D$4="B",((($D165-'Flight Methodologies'!$E$17)*$E165*$G165*$P165*'Emission Factors'!$E$14)),
IF('Flight Methodologies'!$D$4="C",((($D165-SUM('Flight Methodologies'!$E$29:$E$30))*$E165*$G165*$P165*'Emission Factors'!$E$14)),((($D165-SUM('Flight Methodologies'!$E$39:$E$40))*$E165*$G165*$P165*'Emission Factors'!$E$14)))))
+
IF(SUM($O165:$P165)=0,0,
IF('Flight Methodologies'!$D$4="A",0,
IF('Flight Methodologies'!$D$4="B",0,
IF('Flight Methodologies'!$D$4="C",0,0)
)))
+
IF($N165=0,0,
IF('Flight Methodologies'!$K$4="A",0,0)
),"")</f>
        <v>0</v>
      </c>
      <c r="AA165" s="169">
        <f t="shared" si="4"/>
        <v>0</v>
      </c>
      <c r="AC165" s="109">
        <f t="shared" si="5"/>
        <v>0</v>
      </c>
    </row>
    <row r="166" spans="2:29" x14ac:dyDescent="0.35">
      <c r="B166" s="63" t="s">
        <v>121</v>
      </c>
      <c r="C166" s="63" t="str">
        <f>IFERROR(VLOOKUP(B166,'Country and Student Data'!$B$5:$E$300,2,FALSE),"")</f>
        <v>Europe</v>
      </c>
      <c r="D166" s="104">
        <f>IFERROR(
VLOOKUP($B166,'Country and Student Data'!$B$5:$D$300,3,FALSE)
+
IF(OR(C166="Home",C166="UK"),0,
IF('Flight Methodologies'!$D$4="A",'Flight Methodologies'!$E$9,
IF('Flight Methodologies'!$D$4="B",'Flight Methodologies'!$E$17,
IF('Flight Methodologies'!$D$4="C",'Flight Methodologies'!$E$29+'Flight Methodologies'!$E$30,'Flight Methodologies'!$E$39+'Flight Methodologies'!$E$40)))), "")</f>
        <v>2597.8000000000002</v>
      </c>
      <c r="E166" s="101">
        <f>IFERROR(VLOOKUP(B166,'Country and Student Data'!B:E,4,FALSE),"")</f>
        <v>0</v>
      </c>
      <c r="G166" s="85">
        <v>2</v>
      </c>
      <c r="H166" s="66"/>
      <c r="I166" s="86"/>
      <c r="J166" s="86"/>
      <c r="K166" s="86"/>
      <c r="L166" s="86"/>
      <c r="M166" s="86"/>
      <c r="N166" s="86"/>
      <c r="O166" s="86">
        <v>1</v>
      </c>
      <c r="P166" s="86"/>
      <c r="R166" s="104">
        <f>IFERROR(
((I166*$D166*$E166*$G166*'Emission Factors'!$E$6))
+
IF(SUM($O166:$P166)=0,0,
IF('Flight Methodologies'!$D$4="A",(0.5*'Flight Methodologies'!$E$9*$E166*SUM($O166:$P166)*$G166*'Emission Factors'!$E$6),
IF('Flight Methodologies'!$D$4="B",(('Flight Methodologies'!$E$18*'Flight Methodologies'!$E$17*$E166*SUM($O166:$P166)*$G166*'Emission Factors'!$E$6)),
IF('Flight Methodologies'!$D$4="C",(0.5*'Flight Methodologies'!$E$30*$E166*SUM($O166:$P166)*$G166*'Emission Factors'!$E$6),(('Flight Methodologies'!$E$41*'Flight Methodologies'!$E$40*$E166*SUM($O166:$P166)*$G166*'Emission Factors'!$E$6)))
)))
+
IF($N166=0,0,
IF('Flight Methodologies'!$K$4="A",(0.5*'Flight Methodologies'!$K$9*$E166*$N166*$G166*'Emission Factors'!$E$6),(('Flight Methodologies'!$K$18*'Flight Methodologies'!$K$17*$E166*N166*$G166*'Emission Factors'!$E$6)))
),"")</f>
        <v>0</v>
      </c>
      <c r="S166" s="104">
        <f>IFERROR(((J166*$D166*$E166*$G166*'Emission Factors'!$E$7))
+
IF(SUM($O166:$P166)=0,0,
IF('Flight Methodologies'!$D$4="A",(0.5*'Flight Methodologies'!$E$9*$E166*SUM($O166:$P166)*$G166*'Emission Factors'!$E$7),
IF('Flight Methodologies'!$D$4="B",(('Flight Methodologies'!$E$19*'Flight Methodologies'!$E$17*$E166*SUM($O166:$P166)*$G166*'Emission Factors'!$E$7)),
IF('Flight Methodologies'!$D$4="C",(0.5*'Flight Methodologies'!$E$30*$E166*SUM($O166:$P166)*$G166*'Emission Factors'!$E$7),(('Flight Methodologies'!$E$42*'Flight Methodologies'!$E$40*$E166*SUM($O166:$P166)*$G166*'Emission Factors'!$E$7)))
)))
+
IF($N166=0,0,
IF('Flight Methodologies'!$K$4="A",(0.5*'Flight Methodologies'!$K$9*$E166*$N166*$G166*'Emission Factors'!$E$7),(('Flight Methodologies'!$K$19*'Flight Methodologies'!$K$17*$E166*N166*$G166*'Emission Factors'!$E$7)))
),"")</f>
        <v>0</v>
      </c>
      <c r="T166" s="104">
        <f>IFERROR(((K166*$D166*$E166*$G166*'Emission Factors'!$E$8))
+
IF(SUM($O166:$P166)=0,0,
IF('Flight Methodologies'!$D$4="A",0,
IF('Flight Methodologies'!$D$4="B",(('Flight Methodologies'!$E$20*'Flight Methodologies'!$E$17*$E166*SUM($O166:$P166)*$G166*'Emission Factors'!$E$8)),
IF('Flight Methodologies'!$D$4="C",0,(('Flight Methodologies'!$E$43*'Flight Methodologies'!$E$40*$E166*SUM($O166:$P166)*$G166*'Emission Factors'!$E$8)))
)))
+
IF($N166=0,0,
IF('Flight Methodologies'!$K$4="A",0,(('Flight Methodologies'!$K$20*'Flight Methodologies'!$K$17*$E166*N166*$G166*'Emission Factors'!$E$8)))
),"")</f>
        <v>0</v>
      </c>
      <c r="U166" s="104">
        <f>IFERROR(((L166*$D166*$E166*$G166*'Emission Factors'!$E$9))
+
IF(SUM($O166:$P166)=0,0,
IF('Flight Methodologies'!$D$4="A",0,
IF('Flight Methodologies'!$D$4="B",(('Flight Methodologies'!$E$21*'Flight Methodologies'!$E$17*$E166*SUM($O166:$P166)*$G166*'Emission Factors'!$E$9)),
IF('Flight Methodologies'!$D$4="C",0,(('Flight Methodologies'!$E$44*'Flight Methodologies'!$E$40*$E166*SUM($O166:$P166)*$G166*'Emission Factors'!$E$9)))
)))
+
IF($N166=0,0,
IF('Flight Methodologies'!$K$4="A",0,(('Flight Methodologies'!$K$21*'Flight Methodologies'!$K$17*$E166*N166*$G166*'Emission Factors'!$E$9)))
),"")</f>
        <v>0</v>
      </c>
      <c r="V166" s="104">
        <f>IF(SUM(I166:P166)=0,"",
IF(SUM($O166:$P166)=0,0,
IF('Flight Methodologies'!$D$4="A",0,
IF('Flight Methodologies'!$D$4="B",(('Flight Methodologies'!$E$22*'Flight Methodologies'!$E$17*$E166*SUM($O166:$P166)*$G166*'Emission Factors'!$E$10)),
IF('Flight Methodologies'!$D$4="C",0,(('Flight Methodologies'!$E$45*'Flight Methodologies'!$E$40*$E166*SUM($O166:$P166)*$G166*'Emission Factors'!$E$10)))
)))
+
IF($N166=0,0,
IF('Flight Methodologies'!$K$4="A",0,(('Flight Methodologies'!$K$22*'Flight Methodologies'!$K$17*$E166*N166*$G166*'Emission Factors'!$E$10)))
))</f>
        <v>0</v>
      </c>
      <c r="W166" s="104">
        <f>IFERROR(((M166*$D166*$E166*$G166*'Emission Factors'!$E$11))
+
IF(SUM($O166:$P166)=0,0,
IF('Flight Methodologies'!$D$4="A",0,
IF('Flight Methodologies'!$D$4="B",0,
IF('Flight Methodologies'!$D$4="C",0,0)
)))
+
IF($N166=0,0,
IF('Flight Methodologies'!$K$4="A",0,0)
),"")</f>
        <v>0</v>
      </c>
      <c r="X166" s="104">
        <f>IFERROR(IF('Flight Methodologies'!$K$4="A",((($D166-'Flight Methodologies'!$K$9)*$E166*$G166*$N166*'Emission Factors'!$E$12)),((($D166-'Flight Methodologies'!$K$17)*$E166*$G166*$N166*'Emission Factors'!$E$12))
)
+
IF(SUM($O166:$P166)=0,0,
IF('Flight Methodologies'!$D$4="A",0,
IF('Flight Methodologies'!$D$4="B",0,
IF('Flight Methodologies'!$D$4="C",('Flight Methodologies'!$E$29*$E166*SUM($O166:$P166)*$G166*'Emission Factors'!$E$12),('Flight Methodologies'!$E$39*$E166*SUM($O166:$P166)*$G166*'Emission Factors'!$E$12))
))),"")</f>
        <v>0</v>
      </c>
      <c r="Y166" s="104">
        <f>IFERROR(IF('Flight Methodologies'!$D$4="A",((($D166-'Flight Methodologies'!$E$9)*$E166*$G166*$O166*'Emission Factors'!$E$13)),
IF('Flight Methodologies'!$D$4="B",((($D166-'Flight Methodologies'!$E$17)*$E166*$G166*$O166*'Emission Factors'!$E$13)),
IF('Flight Methodologies'!$D$4="C",((($D166-SUM('Flight Methodologies'!$E$29:$E$30))*$E166*$G166*$O166*'Emission Factors'!$E$13)),((($D166-SUM('Flight Methodologies'!$E$39:$E$40))*$E166*$G166*$O166*'Emission Factors'!$E$13)))))
+
IF(SUM($O166:$P166)=0,0,
IF('Flight Methodologies'!$D$4="A",0,
IF('Flight Methodologies'!$D$4="B",0,
IF('Flight Methodologies'!$D$4="C",0,0)
)))
+
IF($N166=0,0,
IF('Flight Methodologies'!$K$4="A",0,0)
),"")</f>
        <v>0</v>
      </c>
      <c r="Z166" s="104">
        <f>IFERROR(IF('Flight Methodologies'!$D$4="A",((($D166-'Flight Methodologies'!$E$9)*$E166*$G166*$P166*'Emission Factors'!$E$14)),
IF('Flight Methodologies'!$D$4="B",((($D166-'Flight Methodologies'!$E$17)*$E166*$G166*$P166*'Emission Factors'!$E$14)),
IF('Flight Methodologies'!$D$4="C",((($D166-SUM('Flight Methodologies'!$E$29:$E$30))*$E166*$G166*$P166*'Emission Factors'!$E$14)),((($D166-SUM('Flight Methodologies'!$E$39:$E$40))*$E166*$G166*$P166*'Emission Factors'!$E$14)))))
+
IF(SUM($O166:$P166)=0,0,
IF('Flight Methodologies'!$D$4="A",0,
IF('Flight Methodologies'!$D$4="B",0,
IF('Flight Methodologies'!$D$4="C",0,0)
)))
+
IF($N166=0,0,
IF('Flight Methodologies'!$K$4="A",0,0)
),"")</f>
        <v>0</v>
      </c>
      <c r="AA166" s="169">
        <f t="shared" si="4"/>
        <v>0</v>
      </c>
      <c r="AC166" s="109">
        <f t="shared" si="5"/>
        <v>0</v>
      </c>
    </row>
    <row r="167" spans="2:29" x14ac:dyDescent="0.35">
      <c r="B167" s="63" t="s">
        <v>153</v>
      </c>
      <c r="C167" s="63" t="str">
        <f>IFERROR(VLOOKUP(B167,'Country and Student Data'!$B$5:$E$300,2,FALSE),"")</f>
        <v>UK</v>
      </c>
      <c r="D167" s="104">
        <f>IFERROR(
VLOOKUP($B167,'Country and Student Data'!$B$5:$D$300,3,FALSE)
+
IF(OR(C167="Home",C167="UK"),0,
IF('Flight Methodologies'!$D$4="A",'Flight Methodologies'!$E$9,
IF('Flight Methodologies'!$D$4="B",'Flight Methodologies'!$E$17,
IF('Flight Methodologies'!$D$4="C",'Flight Methodologies'!$E$29+'Flight Methodologies'!$E$30,'Flight Methodologies'!$E$39+'Flight Methodologies'!$E$40)))), "")</f>
        <v>377.58000000000004</v>
      </c>
      <c r="E167" s="101">
        <f>IFERROR(VLOOKUP(B167,'Country and Student Data'!B:E,4,FALSE),"")</f>
        <v>145</v>
      </c>
      <c r="G167" s="85">
        <v>2</v>
      </c>
      <c r="H167" s="66"/>
      <c r="I167" s="86">
        <v>0.25</v>
      </c>
      <c r="J167" s="86">
        <v>0.25</v>
      </c>
      <c r="K167" s="86"/>
      <c r="L167" s="86"/>
      <c r="M167" s="86"/>
      <c r="N167" s="86">
        <v>0.5</v>
      </c>
      <c r="O167" s="86"/>
      <c r="P167" s="86"/>
      <c r="R167" s="104">
        <f>IFERROR(
((I167*$D167*$E167*$G167*'Emission Factors'!$E$6))
+
IF(SUM($O167:$P167)=0,0,
IF('Flight Methodologies'!$D$4="A",(0.5*'Flight Methodologies'!$E$9*$E167*SUM($O167:$P167)*$G167*'Emission Factors'!$E$6),
IF('Flight Methodologies'!$D$4="B",(('Flight Methodologies'!$E$18*'Flight Methodologies'!$E$17*$E167*SUM($O167:$P167)*$G167*'Emission Factors'!$E$6)),
IF('Flight Methodologies'!$D$4="C",(0.5*'Flight Methodologies'!$E$30*$E167*SUM($O167:$P167)*$G167*'Emission Factors'!$E$6),(('Flight Methodologies'!$E$41*'Flight Methodologies'!$E$40*$E167*SUM($O167:$P167)*$G167*'Emission Factors'!$E$6)))
)))
+
IF($N167=0,0,
IF('Flight Methodologies'!$K$4="A",(0.5*'Flight Methodologies'!$K$9*$E167*$N167*$G167*'Emission Factors'!$E$6),(('Flight Methodologies'!$K$18*'Flight Methodologies'!$K$17*$E167*N167*$G167*'Emission Factors'!$E$6)))
),"")</f>
        <v>4626.934572000001</v>
      </c>
      <c r="S167" s="104">
        <f>IFERROR(((J167*$D167*$E167*$G167*'Emission Factors'!$E$7))
+
IF(SUM($O167:$P167)=0,0,
IF('Flight Methodologies'!$D$4="A",(0.5*'Flight Methodologies'!$E$9*$E167*SUM($O167:$P167)*$G167*'Emission Factors'!$E$7),
IF('Flight Methodologies'!$D$4="B",(('Flight Methodologies'!$E$19*'Flight Methodologies'!$E$17*$E167*SUM($O167:$P167)*$G167*'Emission Factors'!$E$7)),
IF('Flight Methodologies'!$D$4="C",(0.5*'Flight Methodologies'!$E$30*$E167*SUM($O167:$P167)*$G167*'Emission Factors'!$E$7),(('Flight Methodologies'!$E$42*'Flight Methodologies'!$E$40*$E167*SUM($O167:$P167)*$G167*'Emission Factors'!$E$7)))
)))
+
IF($N167=0,0,
IF('Flight Methodologies'!$K$4="A",(0.5*'Flight Methodologies'!$K$9*$E167*$N167*$G167*'Emission Factors'!$E$7),(('Flight Methodologies'!$K$19*'Flight Methodologies'!$K$17*$E167*N167*$G167*'Emission Factors'!$E$7)))
),"")</f>
        <v>970.7836666500001</v>
      </c>
      <c r="T167" s="104">
        <f>IFERROR(((K167*$D167*$E167*$G167*'Emission Factors'!$E$8))
+
IF(SUM($O167:$P167)=0,0,
IF('Flight Methodologies'!$D$4="A",0,
IF('Flight Methodologies'!$D$4="B",(('Flight Methodologies'!$E$20*'Flight Methodologies'!$E$17*$E167*SUM($O167:$P167)*$G167*'Emission Factors'!$E$8)),
IF('Flight Methodologies'!$D$4="C",0,(('Flight Methodologies'!$E$43*'Flight Methodologies'!$E$40*$E167*SUM($O167:$P167)*$G167*'Emission Factors'!$E$8)))
)))
+
IF($N167=0,0,
IF('Flight Methodologies'!$K$4="A",0,(('Flight Methodologies'!$K$20*'Flight Methodologies'!$K$17*$E167*N167*$G167*'Emission Factors'!$E$8)))
),"")</f>
        <v>0</v>
      </c>
      <c r="U167" s="104">
        <f>IFERROR(((L167*$D167*$E167*$G167*'Emission Factors'!$E$9))
+
IF(SUM($O167:$P167)=0,0,
IF('Flight Methodologies'!$D$4="A",0,
IF('Flight Methodologies'!$D$4="B",(('Flight Methodologies'!$E$21*'Flight Methodologies'!$E$17*$E167*SUM($O167:$P167)*$G167*'Emission Factors'!$E$9)),
IF('Flight Methodologies'!$D$4="C",0,(('Flight Methodologies'!$E$44*'Flight Methodologies'!$E$40*$E167*SUM($O167:$P167)*$G167*'Emission Factors'!$E$9)))
)))
+
IF($N167=0,0,
IF('Flight Methodologies'!$K$4="A",0,(('Flight Methodologies'!$K$21*'Flight Methodologies'!$K$17*$E167*N167*$G167*'Emission Factors'!$E$9)))
),"")</f>
        <v>39.991879497986581</v>
      </c>
      <c r="V167" s="104">
        <f>IF(SUM(I167:P167)=0,"",
IF(SUM($O167:$P167)=0,0,
IF('Flight Methodologies'!$D$4="A",0,
IF('Flight Methodologies'!$D$4="B",(('Flight Methodologies'!$E$22*'Flight Methodologies'!$E$17*$E167*SUM($O167:$P167)*$G167*'Emission Factors'!$E$10)),
IF('Flight Methodologies'!$D$4="C",0,(('Flight Methodologies'!$E$45*'Flight Methodologies'!$E$40*$E167*SUM($O167:$P167)*$G167*'Emission Factors'!$E$10)))
)))
+
IF($N167=0,0,
IF('Flight Methodologies'!$K$4="A",0,(('Flight Methodologies'!$K$22*'Flight Methodologies'!$K$17*$E167*N167*$G167*'Emission Factors'!$E$10)))
))</f>
        <v>58.182743504826838</v>
      </c>
      <c r="W167" s="104">
        <f>IFERROR(((M167*$D167*$E167*$G167*'Emission Factors'!$E$11))
+
IF(SUM($O167:$P167)=0,0,
IF('Flight Methodologies'!$D$4="A",0,
IF('Flight Methodologies'!$D$4="B",0,
IF('Flight Methodologies'!$D$4="C",0,0)
)))
+
IF($N167=0,0,
IF('Flight Methodologies'!$K$4="A",0,0)
),"")</f>
        <v>0</v>
      </c>
      <c r="X167" s="104">
        <f>IFERROR(IF('Flight Methodologies'!$K$4="A",((($D167-'Flight Methodologies'!$K$9)*$E167*$G167*$N167*'Emission Factors'!$E$12)),((($D167-'Flight Methodologies'!$K$17)*$E167*$G167*$N167*'Emission Factors'!$E$12))
)
+
IF(SUM($O167:$P167)=0,0,
IF('Flight Methodologies'!$D$4="A",0,
IF('Flight Methodologies'!$D$4="B",0,
IF('Flight Methodologies'!$D$4="C",('Flight Methodologies'!$E$29*$E167*SUM($O167:$P167)*$G167*'Emission Factors'!$E$12),('Flight Methodologies'!$E$39*$E167*SUM($O167:$P167)*$G167*'Emission Factors'!$E$12))
))),"")</f>
        <v>14603.364468000002</v>
      </c>
      <c r="Y167" s="104">
        <f>IFERROR(IF('Flight Methodologies'!$D$4="A",((($D167-'Flight Methodologies'!$E$9)*$E167*$G167*$O167*'Emission Factors'!$E$13)),
IF('Flight Methodologies'!$D$4="B",((($D167-'Flight Methodologies'!$E$17)*$E167*$G167*$O167*'Emission Factors'!$E$13)),
IF('Flight Methodologies'!$D$4="C",((($D167-SUM('Flight Methodologies'!$E$29:$E$30))*$E167*$G167*$O167*'Emission Factors'!$E$13)),((($D167-SUM('Flight Methodologies'!$E$39:$E$40))*$E167*$G167*$O167*'Emission Factors'!$E$13)))))
+
IF(SUM($O167:$P167)=0,0,
IF('Flight Methodologies'!$D$4="A",0,
IF('Flight Methodologies'!$D$4="B",0,
IF('Flight Methodologies'!$D$4="C",0,0)
)))
+
IF($N167=0,0,
IF('Flight Methodologies'!$K$4="A",0,0)
),"")</f>
        <v>0</v>
      </c>
      <c r="Z167" s="104">
        <f>IFERROR(IF('Flight Methodologies'!$D$4="A",((($D167-'Flight Methodologies'!$E$9)*$E167*$G167*$P167*'Emission Factors'!$E$14)),
IF('Flight Methodologies'!$D$4="B",((($D167-'Flight Methodologies'!$E$17)*$E167*$G167*$P167*'Emission Factors'!$E$14)),
IF('Flight Methodologies'!$D$4="C",((($D167-SUM('Flight Methodologies'!$E$29:$E$30))*$E167*$G167*$P167*'Emission Factors'!$E$14)),((($D167-SUM('Flight Methodologies'!$E$39:$E$40))*$E167*$G167*$P167*'Emission Factors'!$E$14)))))
+
IF(SUM($O167:$P167)=0,0,
IF('Flight Methodologies'!$D$4="A",0,
IF('Flight Methodologies'!$D$4="B",0,
IF('Flight Methodologies'!$D$4="C",0,0)
)))
+
IF($N167=0,0,
IF('Flight Methodologies'!$K$4="A",0,0)
),"")</f>
        <v>0</v>
      </c>
      <c r="AA167" s="169">
        <f t="shared" si="4"/>
        <v>20299.257329652817</v>
      </c>
      <c r="AC167" s="109">
        <f t="shared" si="5"/>
        <v>20.299257329652818</v>
      </c>
    </row>
    <row r="168" spans="2:29" x14ac:dyDescent="0.35">
      <c r="B168" s="63" t="s">
        <v>432</v>
      </c>
      <c r="C168" s="63" t="str">
        <f>IFERROR(VLOOKUP(B168,'Country and Student Data'!$B$5:$E$300,2,FALSE),"")</f>
        <v>Oceania</v>
      </c>
      <c r="D168" s="104">
        <f>IFERROR(
VLOOKUP($B168,'Country and Student Data'!$B$5:$D$300,3,FALSE)
+
IF(OR(C168="Home",C168="UK"),0,
IF('Flight Methodologies'!$D$4="A",'Flight Methodologies'!$E$9,
IF('Flight Methodologies'!$D$4="B",'Flight Methodologies'!$E$17,
IF('Flight Methodologies'!$D$4="C",'Flight Methodologies'!$E$29+'Flight Methodologies'!$E$30,'Flight Methodologies'!$E$39+'Flight Methodologies'!$E$40)))), "")</f>
        <v>12550.84</v>
      </c>
      <c r="E168" s="101">
        <f>IFERROR(VLOOKUP(B168,'Country and Student Data'!B:E,4,FALSE),"")</f>
        <v>0</v>
      </c>
      <c r="G168" s="85">
        <v>2</v>
      </c>
      <c r="H168" s="66"/>
      <c r="I168" s="86"/>
      <c r="J168" s="86"/>
      <c r="K168" s="86"/>
      <c r="L168" s="86"/>
      <c r="M168" s="86"/>
      <c r="N168" s="86"/>
      <c r="O168" s="86"/>
      <c r="P168" s="86">
        <v>1</v>
      </c>
      <c r="R168" s="104">
        <f>IFERROR(
((I168*$D168*$E168*$G168*'Emission Factors'!$E$6))
+
IF(SUM($O168:$P168)=0,0,
IF('Flight Methodologies'!$D$4="A",(0.5*'Flight Methodologies'!$E$9*$E168*SUM($O168:$P168)*$G168*'Emission Factors'!$E$6),
IF('Flight Methodologies'!$D$4="B",(('Flight Methodologies'!$E$18*'Flight Methodologies'!$E$17*$E168*SUM($O168:$P168)*$G168*'Emission Factors'!$E$6)),
IF('Flight Methodologies'!$D$4="C",(0.5*'Flight Methodologies'!$E$30*$E168*SUM($O168:$P168)*$G168*'Emission Factors'!$E$6),(('Flight Methodologies'!$E$41*'Flight Methodologies'!$E$40*$E168*SUM($O168:$P168)*$G168*'Emission Factors'!$E$6)))
)))
+
IF($N168=0,0,
IF('Flight Methodologies'!$K$4="A",(0.5*'Flight Methodologies'!$K$9*$E168*$N168*$G168*'Emission Factors'!$E$6),(('Flight Methodologies'!$K$18*'Flight Methodologies'!$K$17*$E168*N168*$G168*'Emission Factors'!$E$6)))
),"")</f>
        <v>0</v>
      </c>
      <c r="S168" s="104">
        <f>IFERROR(((J168*$D168*$E168*$G168*'Emission Factors'!$E$7))
+
IF(SUM($O168:$P168)=0,0,
IF('Flight Methodologies'!$D$4="A",(0.5*'Flight Methodologies'!$E$9*$E168*SUM($O168:$P168)*$G168*'Emission Factors'!$E$7),
IF('Flight Methodologies'!$D$4="B",(('Flight Methodologies'!$E$19*'Flight Methodologies'!$E$17*$E168*SUM($O168:$P168)*$G168*'Emission Factors'!$E$7)),
IF('Flight Methodologies'!$D$4="C",(0.5*'Flight Methodologies'!$E$30*$E168*SUM($O168:$P168)*$G168*'Emission Factors'!$E$7),(('Flight Methodologies'!$E$42*'Flight Methodologies'!$E$40*$E168*SUM($O168:$P168)*$G168*'Emission Factors'!$E$7)))
)))
+
IF($N168=0,0,
IF('Flight Methodologies'!$K$4="A",(0.5*'Flight Methodologies'!$K$9*$E168*$N168*$G168*'Emission Factors'!$E$7),(('Flight Methodologies'!$K$19*'Flight Methodologies'!$K$17*$E168*N168*$G168*'Emission Factors'!$E$7)))
),"")</f>
        <v>0</v>
      </c>
      <c r="T168" s="104">
        <f>IFERROR(((K168*$D168*$E168*$G168*'Emission Factors'!$E$8))
+
IF(SUM($O168:$P168)=0,0,
IF('Flight Methodologies'!$D$4="A",0,
IF('Flight Methodologies'!$D$4="B",(('Flight Methodologies'!$E$20*'Flight Methodologies'!$E$17*$E168*SUM($O168:$P168)*$G168*'Emission Factors'!$E$8)),
IF('Flight Methodologies'!$D$4="C",0,(('Flight Methodologies'!$E$43*'Flight Methodologies'!$E$40*$E168*SUM($O168:$P168)*$G168*'Emission Factors'!$E$8)))
)))
+
IF($N168=0,0,
IF('Flight Methodologies'!$K$4="A",0,(('Flight Methodologies'!$K$20*'Flight Methodologies'!$K$17*$E168*N168*$G168*'Emission Factors'!$E$8)))
),"")</f>
        <v>0</v>
      </c>
      <c r="U168" s="104">
        <f>IFERROR(((L168*$D168*$E168*$G168*'Emission Factors'!$E$9))
+
IF(SUM($O168:$P168)=0,0,
IF('Flight Methodologies'!$D$4="A",0,
IF('Flight Methodologies'!$D$4="B",(('Flight Methodologies'!$E$21*'Flight Methodologies'!$E$17*$E168*SUM($O168:$P168)*$G168*'Emission Factors'!$E$9)),
IF('Flight Methodologies'!$D$4="C",0,(('Flight Methodologies'!$E$44*'Flight Methodologies'!$E$40*$E168*SUM($O168:$P168)*$G168*'Emission Factors'!$E$9)))
)))
+
IF($N168=0,0,
IF('Flight Methodologies'!$K$4="A",0,(('Flight Methodologies'!$K$21*'Flight Methodologies'!$K$17*$E168*N168*$G168*'Emission Factors'!$E$9)))
),"")</f>
        <v>0</v>
      </c>
      <c r="V168" s="104">
        <f>IF(SUM(I168:P168)=0,"",
IF(SUM($O168:$P168)=0,0,
IF('Flight Methodologies'!$D$4="A",0,
IF('Flight Methodologies'!$D$4="B",(('Flight Methodologies'!$E$22*'Flight Methodologies'!$E$17*$E168*SUM($O168:$P168)*$G168*'Emission Factors'!$E$10)),
IF('Flight Methodologies'!$D$4="C",0,(('Flight Methodologies'!$E$45*'Flight Methodologies'!$E$40*$E168*SUM($O168:$P168)*$G168*'Emission Factors'!$E$10)))
)))
+
IF($N168=0,0,
IF('Flight Methodologies'!$K$4="A",0,(('Flight Methodologies'!$K$22*'Flight Methodologies'!$K$17*$E168*N168*$G168*'Emission Factors'!$E$10)))
))</f>
        <v>0</v>
      </c>
      <c r="W168" s="104">
        <f>IFERROR(((M168*$D168*$E168*$G168*'Emission Factors'!$E$11))
+
IF(SUM($O168:$P168)=0,0,
IF('Flight Methodologies'!$D$4="A",0,
IF('Flight Methodologies'!$D$4="B",0,
IF('Flight Methodologies'!$D$4="C",0,0)
)))
+
IF($N168=0,0,
IF('Flight Methodologies'!$K$4="A",0,0)
),"")</f>
        <v>0</v>
      </c>
      <c r="X168" s="104">
        <f>IFERROR(IF('Flight Methodologies'!$K$4="A",((($D168-'Flight Methodologies'!$K$9)*$E168*$G168*$N168*'Emission Factors'!$E$12)),((($D168-'Flight Methodologies'!$K$17)*$E168*$G168*$N168*'Emission Factors'!$E$12))
)
+
IF(SUM($O168:$P168)=0,0,
IF('Flight Methodologies'!$D$4="A",0,
IF('Flight Methodologies'!$D$4="B",0,
IF('Flight Methodologies'!$D$4="C",('Flight Methodologies'!$E$29*$E168*SUM($O168:$P168)*$G168*'Emission Factors'!$E$12),('Flight Methodologies'!$E$39*$E168*SUM($O168:$P168)*$G168*'Emission Factors'!$E$12))
))),"")</f>
        <v>0</v>
      </c>
      <c r="Y168" s="104">
        <f>IFERROR(IF('Flight Methodologies'!$D$4="A",((($D168-'Flight Methodologies'!$E$9)*$E168*$G168*$O168*'Emission Factors'!$E$13)),
IF('Flight Methodologies'!$D$4="B",((($D168-'Flight Methodologies'!$E$17)*$E168*$G168*$O168*'Emission Factors'!$E$13)),
IF('Flight Methodologies'!$D$4="C",((($D168-SUM('Flight Methodologies'!$E$29:$E$30))*$E168*$G168*$O168*'Emission Factors'!$E$13)),((($D168-SUM('Flight Methodologies'!$E$39:$E$40))*$E168*$G168*$O168*'Emission Factors'!$E$13)))))
+
IF(SUM($O168:$P168)=0,0,
IF('Flight Methodologies'!$D$4="A",0,
IF('Flight Methodologies'!$D$4="B",0,
IF('Flight Methodologies'!$D$4="C",0,0)
)))
+
IF($N168=0,0,
IF('Flight Methodologies'!$K$4="A",0,0)
),"")</f>
        <v>0</v>
      </c>
      <c r="Z168" s="104">
        <f>IFERROR(IF('Flight Methodologies'!$D$4="A",((($D168-'Flight Methodologies'!$E$9)*$E168*$G168*$P168*'Emission Factors'!$E$14)),
IF('Flight Methodologies'!$D$4="B",((($D168-'Flight Methodologies'!$E$17)*$E168*$G168*$P168*'Emission Factors'!$E$14)),
IF('Flight Methodologies'!$D$4="C",((($D168-SUM('Flight Methodologies'!$E$29:$E$30))*$E168*$G168*$P168*'Emission Factors'!$E$14)),((($D168-SUM('Flight Methodologies'!$E$39:$E$40))*$E168*$G168*$P168*'Emission Factors'!$E$14)))))
+
IF(SUM($O168:$P168)=0,0,
IF('Flight Methodologies'!$D$4="A",0,
IF('Flight Methodologies'!$D$4="B",0,
IF('Flight Methodologies'!$D$4="C",0,0)
)))
+
IF($N168=0,0,
IF('Flight Methodologies'!$K$4="A",0,0)
),"")</f>
        <v>0</v>
      </c>
      <c r="AA168" s="169">
        <f t="shared" si="4"/>
        <v>0</v>
      </c>
      <c r="AC168" s="109">
        <f t="shared" si="5"/>
        <v>0</v>
      </c>
    </row>
    <row r="169" spans="2:29" x14ac:dyDescent="0.35">
      <c r="B169" s="63" t="s">
        <v>154</v>
      </c>
      <c r="C169" s="63" t="str">
        <f>IFERROR(VLOOKUP(B169,'Country and Student Data'!$B$5:$E$300,2,FALSE),"")</f>
        <v>Europe</v>
      </c>
      <c r="D169" s="104">
        <f>IFERROR(
VLOOKUP($B169,'Country and Student Data'!$B$5:$D$300,3,FALSE)
+
IF(OR(C169="Home",C169="UK"),0,
IF('Flight Methodologies'!$D$4="A",'Flight Methodologies'!$E$9,
IF('Flight Methodologies'!$D$4="B",'Flight Methodologies'!$E$17,
IF('Flight Methodologies'!$D$4="C",'Flight Methodologies'!$E$29+'Flight Methodologies'!$E$30,'Flight Methodologies'!$E$39+'Flight Methodologies'!$E$40)))), "")</f>
        <v>1769.5700000000002</v>
      </c>
      <c r="E169" s="101">
        <f>IFERROR(VLOOKUP(B169,'Country and Student Data'!B:E,4,FALSE),"")</f>
        <v>37</v>
      </c>
      <c r="G169" s="85">
        <v>2</v>
      </c>
      <c r="H169" s="66"/>
      <c r="I169" s="86"/>
      <c r="J169" s="86"/>
      <c r="K169" s="86"/>
      <c r="L169" s="86"/>
      <c r="M169" s="86"/>
      <c r="N169" s="86"/>
      <c r="O169" s="86">
        <v>1</v>
      </c>
      <c r="P169" s="86"/>
      <c r="R169" s="104">
        <f>IFERROR(
((I169*$D169*$E169*$G169*'Emission Factors'!$E$6))
+
IF(SUM($O169:$P169)=0,0,
IF('Flight Methodologies'!$D$4="A",(0.5*'Flight Methodologies'!$E$9*$E169*SUM($O169:$P169)*$G169*'Emission Factors'!$E$6),
IF('Flight Methodologies'!$D$4="B",(('Flight Methodologies'!$E$18*'Flight Methodologies'!$E$17*$E169*SUM($O169:$P169)*$G169*'Emission Factors'!$E$6)),
IF('Flight Methodologies'!$D$4="C",(0.5*'Flight Methodologies'!$E$30*$E169*SUM($O169:$P169)*$G169*'Emission Factors'!$E$6),(('Flight Methodologies'!$E$41*'Flight Methodologies'!$E$40*$E169*SUM($O169:$P169)*$G169*'Emission Factors'!$E$6)))
)))
+
IF($N169=0,0,
IF('Flight Methodologies'!$K$4="A",(0.5*'Flight Methodologies'!$K$9*$E169*$N169*$G169*'Emission Factors'!$E$6),(('Flight Methodologies'!$K$18*'Flight Methodologies'!$K$17*$E169*N169*$G169*'Emission Factors'!$E$6)))
),"")</f>
        <v>33.294672000000006</v>
      </c>
      <c r="S169" s="104">
        <f>IFERROR(((J169*$D169*$E169*$G169*'Emission Factors'!$E$7))
+
IF(SUM($O169:$P169)=0,0,
IF('Flight Methodologies'!$D$4="A",(0.5*'Flight Methodologies'!$E$9*$E169*SUM($O169:$P169)*$G169*'Emission Factors'!$E$7),
IF('Flight Methodologies'!$D$4="B",(('Flight Methodologies'!$E$19*'Flight Methodologies'!$E$17*$E169*SUM($O169:$P169)*$G169*'Emission Factors'!$E$7)),
IF('Flight Methodologies'!$D$4="C",(0.5*'Flight Methodologies'!$E$30*$E169*SUM($O169:$P169)*$G169*'Emission Factors'!$E$7),(('Flight Methodologies'!$E$42*'Flight Methodologies'!$E$40*$E169*SUM($O169:$P169)*$G169*'Emission Factors'!$E$7)))
)))
+
IF($N169=0,0,
IF('Flight Methodologies'!$K$4="A",(0.5*'Flight Methodologies'!$K$9*$E169*$N169*$G169*'Emission Factors'!$E$7),(('Flight Methodologies'!$K$19*'Flight Methodologies'!$K$17*$E169*N169*$G169*'Emission Factors'!$E$7)))
),"")</f>
        <v>0</v>
      </c>
      <c r="T169" s="104">
        <f>IFERROR(((K169*$D169*$E169*$G169*'Emission Factors'!$E$8))
+
IF(SUM($O169:$P169)=0,0,
IF('Flight Methodologies'!$D$4="A",0,
IF('Flight Methodologies'!$D$4="B",(('Flight Methodologies'!$E$20*'Flight Methodologies'!$E$17*$E169*SUM($O169:$P169)*$G169*'Emission Factors'!$E$8)),
IF('Flight Methodologies'!$D$4="C",0,(('Flight Methodologies'!$E$43*'Flight Methodologies'!$E$40*$E169*SUM($O169:$P169)*$G169*'Emission Factors'!$E$8)))
)))
+
IF($N169=0,0,
IF('Flight Methodologies'!$K$4="A",0,(('Flight Methodologies'!$K$20*'Flight Methodologies'!$K$17*$E169*N169*$G169*'Emission Factors'!$E$8)))
),"")</f>
        <v>0</v>
      </c>
      <c r="U169" s="104">
        <f>IFERROR(((L169*$D169*$E169*$G169*'Emission Factors'!$E$9))
+
IF(SUM($O169:$P169)=0,0,
IF('Flight Methodologies'!$D$4="A",0,
IF('Flight Methodologies'!$D$4="B",(('Flight Methodologies'!$E$21*'Flight Methodologies'!$E$17*$E169*SUM($O169:$P169)*$G169*'Emission Factors'!$E$9)),
IF('Flight Methodologies'!$D$4="C",0,(('Flight Methodologies'!$E$44*'Flight Methodologies'!$E$40*$E169*SUM($O169:$P169)*$G169*'Emission Factors'!$E$9)))
)))
+
IF($N169=0,0,
IF('Flight Methodologies'!$K$4="A",0,(('Flight Methodologies'!$K$21*'Flight Methodologies'!$K$17*$E169*N169*$G169*'Emission Factors'!$E$9)))
),"")</f>
        <v>20.409648847248324</v>
      </c>
      <c r="V169" s="104">
        <f>IF(SUM(I169:P169)=0,"",
IF(SUM($O169:$P169)=0,0,
IF('Flight Methodologies'!$D$4="A",0,
IF('Flight Methodologies'!$D$4="B",(('Flight Methodologies'!$E$22*'Flight Methodologies'!$E$17*$E169*SUM($O169:$P169)*$G169*'Emission Factors'!$E$10)),
IF('Flight Methodologies'!$D$4="C",0,(('Flight Methodologies'!$E$45*'Flight Methodologies'!$E$40*$E169*SUM($O169:$P169)*$G169*'Emission Factors'!$E$10)))
)))
+
IF($N169=0,0,
IF('Flight Methodologies'!$K$4="A",0,(('Flight Methodologies'!$K$22*'Flight Methodologies'!$K$17*$E169*N169*$G169*'Emission Factors'!$E$10)))
))</f>
        <v>29.693262202463352</v>
      </c>
      <c r="W169" s="104">
        <f>IFERROR(((M169*$D169*$E169*$G169*'Emission Factors'!$E$11))
+
IF(SUM($O169:$P169)=0,0,
IF('Flight Methodologies'!$D$4="A",0,
IF('Flight Methodologies'!$D$4="B",0,
IF('Flight Methodologies'!$D$4="C",0,0)
)))
+
IF($N169=0,0,
IF('Flight Methodologies'!$K$4="A",0,0)
),"")</f>
        <v>0</v>
      </c>
      <c r="X169" s="104">
        <f>IFERROR(IF('Flight Methodologies'!$K$4="A",((($D169-'Flight Methodologies'!$K$9)*$E169*$G169*$N169*'Emission Factors'!$E$12)),((($D169-'Flight Methodologies'!$K$17)*$E169*$G169*$N169*'Emission Factors'!$E$12))
)
+
IF(SUM($O169:$P169)=0,0,
IF('Flight Methodologies'!$D$4="A",0,
IF('Flight Methodologies'!$D$4="B",0,
IF('Flight Methodologies'!$D$4="C",('Flight Methodologies'!$E$29*$E169*SUM($O169:$P169)*$G169*'Emission Factors'!$E$12),('Flight Methodologies'!$E$39*$E169*SUM($O169:$P169)*$G169*'Emission Factors'!$E$12))
))),"")</f>
        <v>13060.065572399999</v>
      </c>
      <c r="Y169" s="104">
        <f>IFERROR(IF('Flight Methodologies'!$D$4="A",((($D169-'Flight Methodologies'!$E$9)*$E169*$G169*$O169*'Emission Factors'!$E$13)),
IF('Flight Methodologies'!$D$4="B",((($D169-'Flight Methodologies'!$E$17)*$E169*$G169*$O169*'Emission Factors'!$E$13)),
IF('Flight Methodologies'!$D$4="C",((($D169-SUM('Flight Methodologies'!$E$29:$E$30))*$E169*$G169*$O169*'Emission Factors'!$E$13)),((($D169-SUM('Flight Methodologies'!$E$39:$E$40))*$E169*$G169*$O169*'Emission Factors'!$E$13)))))
+
IF(SUM($O169:$P169)=0,0,
IF('Flight Methodologies'!$D$4="A",0,
IF('Flight Methodologies'!$D$4="B",0,
IF('Flight Methodologies'!$D$4="C",0,0)
)))
+
IF($N169=0,0,
IF('Flight Methodologies'!$K$4="A",0,0)
),"")</f>
        <v>15075.071320000001</v>
      </c>
      <c r="Z169" s="104">
        <f>IFERROR(IF('Flight Methodologies'!$D$4="A",((($D169-'Flight Methodologies'!$E$9)*$E169*$G169*$P169*'Emission Factors'!$E$14)),
IF('Flight Methodologies'!$D$4="B",((($D169-'Flight Methodologies'!$E$17)*$E169*$G169*$P169*'Emission Factors'!$E$14)),
IF('Flight Methodologies'!$D$4="C",((($D169-SUM('Flight Methodologies'!$E$29:$E$30))*$E169*$G169*$P169*'Emission Factors'!$E$14)),((($D169-SUM('Flight Methodologies'!$E$39:$E$40))*$E169*$G169*$P169*'Emission Factors'!$E$14)))))
+
IF(SUM($O169:$P169)=0,0,
IF('Flight Methodologies'!$D$4="A",0,
IF('Flight Methodologies'!$D$4="B",0,
IF('Flight Methodologies'!$D$4="C",0,0)
)))
+
IF($N169=0,0,
IF('Flight Methodologies'!$K$4="A",0,0)
),"")</f>
        <v>0</v>
      </c>
      <c r="AA169" s="169">
        <f t="shared" si="4"/>
        <v>28218.534475449713</v>
      </c>
      <c r="AC169" s="109">
        <f t="shared" si="5"/>
        <v>28.218534475449712</v>
      </c>
    </row>
    <row r="170" spans="2:29" x14ac:dyDescent="0.35">
      <c r="B170" s="63" t="s">
        <v>158</v>
      </c>
      <c r="C170" s="63" t="str">
        <f>IFERROR(VLOOKUP(B170,'Country and Student Data'!$B$5:$E$300,2,FALSE),"")</f>
        <v>Asia</v>
      </c>
      <c r="D170" s="104">
        <f>IFERROR(
VLOOKUP($B170,'Country and Student Data'!$B$5:$D$300,3,FALSE)
+
IF(OR(C170="Home",C170="UK"),0,
IF('Flight Methodologies'!$D$4="A",'Flight Methodologies'!$E$9,
IF('Flight Methodologies'!$D$4="B",'Flight Methodologies'!$E$17,
IF('Flight Methodologies'!$D$4="C",'Flight Methodologies'!$E$29+'Flight Methodologies'!$E$30,'Flight Methodologies'!$E$39+'Flight Methodologies'!$E$40)))), "")</f>
        <v>4264.3999999999996</v>
      </c>
      <c r="E170" s="101">
        <f>IFERROR(VLOOKUP(B170,'Country and Student Data'!B:E,4,FALSE),"")</f>
        <v>1</v>
      </c>
      <c r="G170" s="85">
        <v>2</v>
      </c>
      <c r="H170" s="66"/>
      <c r="I170" s="86"/>
      <c r="J170" s="86"/>
      <c r="K170" s="86"/>
      <c r="L170" s="86"/>
      <c r="M170" s="86"/>
      <c r="N170" s="86"/>
      <c r="O170" s="86"/>
      <c r="P170" s="86">
        <v>1</v>
      </c>
      <c r="R170" s="104">
        <f>IFERROR(
((I170*$D170*$E170*$G170*'Emission Factors'!$E$6))
+
IF(SUM($O170:$P170)=0,0,
IF('Flight Methodologies'!$D$4="A",(0.5*'Flight Methodologies'!$E$9*$E170*SUM($O170:$P170)*$G170*'Emission Factors'!$E$6),
IF('Flight Methodologies'!$D$4="B",(('Flight Methodologies'!$E$18*'Flight Methodologies'!$E$17*$E170*SUM($O170:$P170)*$G170*'Emission Factors'!$E$6)),
IF('Flight Methodologies'!$D$4="C",(0.5*'Flight Methodologies'!$E$30*$E170*SUM($O170:$P170)*$G170*'Emission Factors'!$E$6),(('Flight Methodologies'!$E$41*'Flight Methodologies'!$E$40*$E170*SUM($O170:$P170)*$G170*'Emission Factors'!$E$6)))
)))
+
IF($N170=0,0,
IF('Flight Methodologies'!$K$4="A",(0.5*'Flight Methodologies'!$K$9*$E170*$N170*$G170*'Emission Factors'!$E$6),(('Flight Methodologies'!$K$18*'Flight Methodologies'!$K$17*$E170*N170*$G170*'Emission Factors'!$E$6)))
),"")</f>
        <v>0.8998560000000001</v>
      </c>
      <c r="S170" s="104">
        <f>IFERROR(((J170*$D170*$E170*$G170*'Emission Factors'!$E$7))
+
IF(SUM($O170:$P170)=0,0,
IF('Flight Methodologies'!$D$4="A",(0.5*'Flight Methodologies'!$E$9*$E170*SUM($O170:$P170)*$G170*'Emission Factors'!$E$7),
IF('Flight Methodologies'!$D$4="B",(('Flight Methodologies'!$E$19*'Flight Methodologies'!$E$17*$E170*SUM($O170:$P170)*$G170*'Emission Factors'!$E$7)),
IF('Flight Methodologies'!$D$4="C",(0.5*'Flight Methodologies'!$E$30*$E170*SUM($O170:$P170)*$G170*'Emission Factors'!$E$7),(('Flight Methodologies'!$E$42*'Flight Methodologies'!$E$40*$E170*SUM($O170:$P170)*$G170*'Emission Factors'!$E$7)))
)))
+
IF($N170=0,0,
IF('Flight Methodologies'!$K$4="A",(0.5*'Flight Methodologies'!$K$9*$E170*$N170*$G170*'Emission Factors'!$E$7),(('Flight Methodologies'!$K$19*'Flight Methodologies'!$K$17*$E170*N170*$G170*'Emission Factors'!$E$7)))
),"")</f>
        <v>0</v>
      </c>
      <c r="T170" s="104">
        <f>IFERROR(((K170*$D170*$E170*$G170*'Emission Factors'!$E$8))
+
IF(SUM($O170:$P170)=0,0,
IF('Flight Methodologies'!$D$4="A",0,
IF('Flight Methodologies'!$D$4="B",(('Flight Methodologies'!$E$20*'Flight Methodologies'!$E$17*$E170*SUM($O170:$P170)*$G170*'Emission Factors'!$E$8)),
IF('Flight Methodologies'!$D$4="C",0,(('Flight Methodologies'!$E$43*'Flight Methodologies'!$E$40*$E170*SUM($O170:$P170)*$G170*'Emission Factors'!$E$8)))
)))
+
IF($N170=0,0,
IF('Flight Methodologies'!$K$4="A",0,(('Flight Methodologies'!$K$20*'Flight Methodologies'!$K$17*$E170*N170*$G170*'Emission Factors'!$E$8)))
),"")</f>
        <v>0</v>
      </c>
      <c r="U170" s="104">
        <f>IFERROR(((L170*$D170*$E170*$G170*'Emission Factors'!$E$9))
+
IF(SUM($O170:$P170)=0,0,
IF('Flight Methodologies'!$D$4="A",0,
IF('Flight Methodologies'!$D$4="B",(('Flight Methodologies'!$E$21*'Flight Methodologies'!$E$17*$E170*SUM($O170:$P170)*$G170*'Emission Factors'!$E$9)),
IF('Flight Methodologies'!$D$4="C",0,(('Flight Methodologies'!$E$44*'Flight Methodologies'!$E$40*$E170*SUM($O170:$P170)*$G170*'Emission Factors'!$E$9)))
)))
+
IF($N170=0,0,
IF('Flight Methodologies'!$K$4="A",0,(('Flight Methodologies'!$K$21*'Flight Methodologies'!$K$17*$E170*N170*$G170*'Emission Factors'!$E$9)))
),"")</f>
        <v>0.55161213100671147</v>
      </c>
      <c r="V170" s="104">
        <f>IF(SUM(I170:P170)=0,"",
IF(SUM($O170:$P170)=0,0,
IF('Flight Methodologies'!$D$4="A",0,
IF('Flight Methodologies'!$D$4="B",(('Flight Methodologies'!$E$22*'Flight Methodologies'!$E$17*$E170*SUM($O170:$P170)*$G170*'Emission Factors'!$E$10)),
IF('Flight Methodologies'!$D$4="C",0,(('Flight Methodologies'!$E$45*'Flight Methodologies'!$E$40*$E170*SUM($O170:$P170)*$G170*'Emission Factors'!$E$10)))
)))
+
IF($N170=0,0,
IF('Flight Methodologies'!$K$4="A",0,(('Flight Methodologies'!$K$22*'Flight Methodologies'!$K$17*$E170*N170*$G170*'Emission Factors'!$E$10)))
))</f>
        <v>0.80252060006657711</v>
      </c>
      <c r="W170" s="104">
        <f>IFERROR(((M170*$D170*$E170*$G170*'Emission Factors'!$E$11))
+
IF(SUM($O170:$P170)=0,0,
IF('Flight Methodologies'!$D$4="A",0,
IF('Flight Methodologies'!$D$4="B",0,
IF('Flight Methodologies'!$D$4="C",0,0)
)))
+
IF($N170=0,0,
IF('Flight Methodologies'!$K$4="A",0,0)
),"")</f>
        <v>0</v>
      </c>
      <c r="X170" s="104">
        <f>IFERROR(IF('Flight Methodologies'!$K$4="A",((($D170-'Flight Methodologies'!$K$9)*$E170*$G170*$N170*'Emission Factors'!$E$12)),((($D170-'Flight Methodologies'!$K$17)*$E170*$G170*$N170*'Emission Factors'!$E$12))
)
+
IF(SUM($O170:$P170)=0,0,
IF('Flight Methodologies'!$D$4="A",0,
IF('Flight Methodologies'!$D$4="B",0,
IF('Flight Methodologies'!$D$4="C",('Flight Methodologies'!$E$29*$E170*SUM($O170:$P170)*$G170*'Emission Factors'!$E$12),('Flight Methodologies'!$E$39*$E170*SUM($O170:$P170)*$G170*'Emission Factors'!$E$12))
))),"")</f>
        <v>352.97474519999997</v>
      </c>
      <c r="Y170" s="104">
        <f>IFERROR(IF('Flight Methodologies'!$D$4="A",((($D170-'Flight Methodologies'!$E$9)*$E170*$G170*$O170*'Emission Factors'!$E$13)),
IF('Flight Methodologies'!$D$4="B",((($D170-'Flight Methodologies'!$E$17)*$E170*$G170*$O170*'Emission Factors'!$E$13)),
IF('Flight Methodologies'!$D$4="C",((($D170-SUM('Flight Methodologies'!$E$29:$E$30))*$E170*$G170*$O170*'Emission Factors'!$E$13)),((($D170-SUM('Flight Methodologies'!$E$39:$E$40))*$E170*$G170*$O170*'Emission Factors'!$E$13)))))
+
IF(SUM($O170:$P170)=0,0,
IF('Flight Methodologies'!$D$4="A",0,
IF('Flight Methodologies'!$D$4="B",0,
IF('Flight Methodologies'!$D$4="C",0,0)
)))
+
IF($N170=0,0,
IF('Flight Methodologies'!$K$4="A",0,0)
),"")</f>
        <v>0</v>
      </c>
      <c r="Z170" s="104">
        <f>IFERROR(IF('Flight Methodologies'!$D$4="A",((($D170-'Flight Methodologies'!$E$9)*$E170*$G170*$P170*'Emission Factors'!$E$14)),
IF('Flight Methodologies'!$D$4="B",((($D170-'Flight Methodologies'!$E$17)*$E170*$G170*$P170*'Emission Factors'!$E$14)),
IF('Flight Methodologies'!$D$4="C",((($D170-SUM('Flight Methodologies'!$E$29:$E$30))*$E170*$G170*$P170*'Emission Factors'!$E$14)),((($D170-SUM('Flight Methodologies'!$E$39:$E$40))*$E170*$G170*$P170*'Emission Factors'!$E$14)))))
+
IF(SUM($O170:$P170)=0,0,
IF('Flight Methodologies'!$D$4="A",0,
IF('Flight Methodologies'!$D$4="B",0,
IF('Flight Methodologies'!$D$4="C",0,0)
)))
+
IF($N170=0,0,
IF('Flight Methodologies'!$K$4="A",0,0)
),"")</f>
        <v>1444.3259426</v>
      </c>
      <c r="AA170" s="169">
        <f t="shared" si="4"/>
        <v>1799.5546765310733</v>
      </c>
      <c r="AC170" s="109">
        <f t="shared" si="5"/>
        <v>1.7995546765310733</v>
      </c>
    </row>
    <row r="171" spans="2:29" x14ac:dyDescent="0.35">
      <c r="B171" s="63" t="s">
        <v>155</v>
      </c>
      <c r="C171" s="63" t="str">
        <f>IFERROR(VLOOKUP(B171,'Country and Student Data'!$B$5:$E$300,2,FALSE),"")</f>
        <v>Asia</v>
      </c>
      <c r="D171" s="104">
        <f>IFERROR(
VLOOKUP($B171,'Country and Student Data'!$B$5:$D$300,3,FALSE)
+
IF(OR(C171="Home",C171="UK"),0,
IF('Flight Methodologies'!$D$4="A",'Flight Methodologies'!$E$9,
IF('Flight Methodologies'!$D$4="B",'Flight Methodologies'!$E$17,
IF('Flight Methodologies'!$D$4="C",'Flight Methodologies'!$E$29+'Flight Methodologies'!$E$30,'Flight Methodologies'!$E$39+'Flight Methodologies'!$E$40)))), "")</f>
        <v>6495.57</v>
      </c>
      <c r="E171" s="101">
        <f>IFERROR(VLOOKUP(B171,'Country and Student Data'!B:E,4,FALSE),"")</f>
        <v>32</v>
      </c>
      <c r="G171" s="85">
        <v>2</v>
      </c>
      <c r="H171" s="66"/>
      <c r="I171" s="86"/>
      <c r="J171" s="86"/>
      <c r="K171" s="86"/>
      <c r="L171" s="86"/>
      <c r="M171" s="86"/>
      <c r="N171" s="86"/>
      <c r="O171" s="86"/>
      <c r="P171" s="86">
        <v>1</v>
      </c>
      <c r="R171" s="104">
        <f>IFERROR(
((I171*$D171*$E171*$G171*'Emission Factors'!$E$6))
+
IF(SUM($O171:$P171)=0,0,
IF('Flight Methodologies'!$D$4="A",(0.5*'Flight Methodologies'!$E$9*$E171*SUM($O171:$P171)*$G171*'Emission Factors'!$E$6),
IF('Flight Methodologies'!$D$4="B",(('Flight Methodologies'!$E$18*'Flight Methodologies'!$E$17*$E171*SUM($O171:$P171)*$G171*'Emission Factors'!$E$6)),
IF('Flight Methodologies'!$D$4="C",(0.5*'Flight Methodologies'!$E$30*$E171*SUM($O171:$P171)*$G171*'Emission Factors'!$E$6),(('Flight Methodologies'!$E$41*'Flight Methodologies'!$E$40*$E171*SUM($O171:$P171)*$G171*'Emission Factors'!$E$6)))
)))
+
IF($N171=0,0,
IF('Flight Methodologies'!$K$4="A",(0.5*'Flight Methodologies'!$K$9*$E171*$N171*$G171*'Emission Factors'!$E$6),(('Flight Methodologies'!$K$18*'Flight Methodologies'!$K$17*$E171*N171*$G171*'Emission Factors'!$E$6)))
),"")</f>
        <v>28.795392000000003</v>
      </c>
      <c r="S171" s="104">
        <f>IFERROR(((J171*$D171*$E171*$G171*'Emission Factors'!$E$7))
+
IF(SUM($O171:$P171)=0,0,
IF('Flight Methodologies'!$D$4="A",(0.5*'Flight Methodologies'!$E$9*$E171*SUM($O171:$P171)*$G171*'Emission Factors'!$E$7),
IF('Flight Methodologies'!$D$4="B",(('Flight Methodologies'!$E$19*'Flight Methodologies'!$E$17*$E171*SUM($O171:$P171)*$G171*'Emission Factors'!$E$7)),
IF('Flight Methodologies'!$D$4="C",(0.5*'Flight Methodologies'!$E$30*$E171*SUM($O171:$P171)*$G171*'Emission Factors'!$E$7),(('Flight Methodologies'!$E$42*'Flight Methodologies'!$E$40*$E171*SUM($O171:$P171)*$G171*'Emission Factors'!$E$7)))
)))
+
IF($N171=0,0,
IF('Flight Methodologies'!$K$4="A",(0.5*'Flight Methodologies'!$K$9*$E171*$N171*$G171*'Emission Factors'!$E$7),(('Flight Methodologies'!$K$19*'Flight Methodologies'!$K$17*$E171*N171*$G171*'Emission Factors'!$E$7)))
),"")</f>
        <v>0</v>
      </c>
      <c r="T171" s="104">
        <f>IFERROR(((K171*$D171*$E171*$G171*'Emission Factors'!$E$8))
+
IF(SUM($O171:$P171)=0,0,
IF('Flight Methodologies'!$D$4="A",0,
IF('Flight Methodologies'!$D$4="B",(('Flight Methodologies'!$E$20*'Flight Methodologies'!$E$17*$E171*SUM($O171:$P171)*$G171*'Emission Factors'!$E$8)),
IF('Flight Methodologies'!$D$4="C",0,(('Flight Methodologies'!$E$43*'Flight Methodologies'!$E$40*$E171*SUM($O171:$P171)*$G171*'Emission Factors'!$E$8)))
)))
+
IF($N171=0,0,
IF('Flight Methodologies'!$K$4="A",0,(('Flight Methodologies'!$K$20*'Flight Methodologies'!$K$17*$E171*N171*$G171*'Emission Factors'!$E$8)))
),"")</f>
        <v>0</v>
      </c>
      <c r="U171" s="104">
        <f>IFERROR(((L171*$D171*$E171*$G171*'Emission Factors'!$E$9))
+
IF(SUM($O171:$P171)=0,0,
IF('Flight Methodologies'!$D$4="A",0,
IF('Flight Methodologies'!$D$4="B",(('Flight Methodologies'!$E$21*'Flight Methodologies'!$E$17*$E171*SUM($O171:$P171)*$G171*'Emission Factors'!$E$9)),
IF('Flight Methodologies'!$D$4="C",0,(('Flight Methodologies'!$E$44*'Flight Methodologies'!$E$40*$E171*SUM($O171:$P171)*$G171*'Emission Factors'!$E$9)))
)))
+
IF($N171=0,0,
IF('Flight Methodologies'!$K$4="A",0,(('Flight Methodologies'!$K$21*'Flight Methodologies'!$K$17*$E171*N171*$G171*'Emission Factors'!$E$9)))
),"")</f>
        <v>17.651588192214767</v>
      </c>
      <c r="V171" s="104">
        <f>IF(SUM(I171:P171)=0,"",
IF(SUM($O171:$P171)=0,0,
IF('Flight Methodologies'!$D$4="A",0,
IF('Flight Methodologies'!$D$4="B",(('Flight Methodologies'!$E$22*'Flight Methodologies'!$E$17*$E171*SUM($O171:$P171)*$G171*'Emission Factors'!$E$10)),
IF('Flight Methodologies'!$D$4="C",0,(('Flight Methodologies'!$E$45*'Flight Methodologies'!$E$40*$E171*SUM($O171:$P171)*$G171*'Emission Factors'!$E$10)))
)))
+
IF($N171=0,0,
IF('Flight Methodologies'!$K$4="A",0,(('Flight Methodologies'!$K$22*'Flight Methodologies'!$K$17*$E171*N171*$G171*'Emission Factors'!$E$10)))
))</f>
        <v>25.680659202130467</v>
      </c>
      <c r="W171" s="104">
        <f>IFERROR(((M171*$D171*$E171*$G171*'Emission Factors'!$E$11))
+
IF(SUM($O171:$P171)=0,0,
IF('Flight Methodologies'!$D$4="A",0,
IF('Flight Methodologies'!$D$4="B",0,
IF('Flight Methodologies'!$D$4="C",0,0)
)))
+
IF($N171=0,0,
IF('Flight Methodologies'!$K$4="A",0,0)
),"")</f>
        <v>0</v>
      </c>
      <c r="X171" s="104">
        <f>IFERROR(IF('Flight Methodologies'!$K$4="A",((($D171-'Flight Methodologies'!$K$9)*$E171*$G171*$N171*'Emission Factors'!$E$12)),((($D171-'Flight Methodologies'!$K$17)*$E171*$G171*$N171*'Emission Factors'!$E$12))
)
+
IF(SUM($O171:$P171)=0,0,
IF('Flight Methodologies'!$D$4="A",0,
IF('Flight Methodologies'!$D$4="B",0,
IF('Flight Methodologies'!$D$4="C",('Flight Methodologies'!$E$29*$E171*SUM($O171:$P171)*$G171*'Emission Factors'!$E$12),('Flight Methodologies'!$E$39*$E171*SUM($O171:$P171)*$G171*'Emission Factors'!$E$12))
))),"")</f>
        <v>11295.191846399999</v>
      </c>
      <c r="Y171" s="104">
        <f>IFERROR(IF('Flight Methodologies'!$D$4="A",((($D171-'Flight Methodologies'!$E$9)*$E171*$G171*$O171*'Emission Factors'!$E$13)),
IF('Flight Methodologies'!$D$4="B",((($D171-'Flight Methodologies'!$E$17)*$E171*$G171*$O171*'Emission Factors'!$E$13)),
IF('Flight Methodologies'!$D$4="C",((($D171-SUM('Flight Methodologies'!$E$29:$E$30))*$E171*$G171*$O171*'Emission Factors'!$E$13)),((($D171-SUM('Flight Methodologies'!$E$39:$E$40))*$E171*$G171*$O171*'Emission Factors'!$E$13)))))
+
IF(SUM($O171:$P171)=0,0,
IF('Flight Methodologies'!$D$4="A",0,
IF('Flight Methodologies'!$D$4="B",0,
IF('Flight Methodologies'!$D$4="C",0,0)
)))
+
IF($N171=0,0,
IF('Flight Methodologies'!$K$4="A",0,0)
),"")</f>
        <v>0</v>
      </c>
      <c r="Z171" s="104">
        <f>IFERROR(IF('Flight Methodologies'!$D$4="A",((($D171-'Flight Methodologies'!$E$9)*$E171*$G171*$P171*'Emission Factors'!$E$14)),
IF('Flight Methodologies'!$D$4="B",((($D171-'Flight Methodologies'!$E$17)*$E171*$G171*$P171*'Emission Factors'!$E$14)),
IF('Flight Methodologies'!$D$4="C",((($D171-SUM('Flight Methodologies'!$E$29:$E$30))*$E171*$G171*$P171*'Emission Factors'!$E$14)),((($D171-SUM('Flight Methodologies'!$E$39:$E$40))*$E171*$G171*$P171*'Emission Factors'!$E$14)))))
+
IF(SUM($O171:$P171)=0,0,
IF('Flight Methodologies'!$D$4="A",0,
IF('Flight Methodologies'!$D$4="B",0,
IF('Flight Methodologies'!$D$4="C",0,0)
)))
+
IF($N171=0,0,
IF('Flight Methodologies'!$K$4="A",0,0)
),"")</f>
        <v>74793.113599999997</v>
      </c>
      <c r="AA171" s="169">
        <f t="shared" si="4"/>
        <v>86160.433085794342</v>
      </c>
      <c r="AC171" s="109">
        <f t="shared" si="5"/>
        <v>86.160433085794338</v>
      </c>
    </row>
    <row r="172" spans="2:29" x14ac:dyDescent="0.35">
      <c r="B172" s="63" t="s">
        <v>156</v>
      </c>
      <c r="C172" s="63" t="str">
        <f>IFERROR(VLOOKUP(B172,'Country and Student Data'!$B$5:$E$300,2,FALSE),"")</f>
        <v>Asia</v>
      </c>
      <c r="D172" s="104">
        <f>IFERROR(
VLOOKUP($B172,'Country and Student Data'!$B$5:$D$300,3,FALSE)
+
IF(OR(C172="Home",C172="UK"),0,
IF('Flight Methodologies'!$D$4="A",'Flight Methodologies'!$E$9,
IF('Flight Methodologies'!$D$4="B",'Flight Methodologies'!$E$17,
IF('Flight Methodologies'!$D$4="C",'Flight Methodologies'!$E$29+'Flight Methodologies'!$E$30,'Flight Methodologies'!$E$39+'Flight Methodologies'!$E$40)))), "")</f>
        <v>6716.57</v>
      </c>
      <c r="E172" s="101">
        <f>IFERROR(VLOOKUP(B172,'Country and Student Data'!B:E,4,FALSE),"")</f>
        <v>44</v>
      </c>
      <c r="G172" s="85">
        <v>2</v>
      </c>
      <c r="H172" s="66"/>
      <c r="I172" s="86"/>
      <c r="J172" s="86"/>
      <c r="K172" s="86"/>
      <c r="L172" s="86"/>
      <c r="M172" s="86"/>
      <c r="N172" s="86"/>
      <c r="O172" s="86"/>
      <c r="P172" s="86">
        <v>1</v>
      </c>
      <c r="R172" s="104">
        <f>IFERROR(
((I172*$D172*$E172*$G172*'Emission Factors'!$E$6))
+
IF(SUM($O172:$P172)=0,0,
IF('Flight Methodologies'!$D$4="A",(0.5*'Flight Methodologies'!$E$9*$E172*SUM($O172:$P172)*$G172*'Emission Factors'!$E$6),
IF('Flight Methodologies'!$D$4="B",(('Flight Methodologies'!$E$18*'Flight Methodologies'!$E$17*$E172*SUM($O172:$P172)*$G172*'Emission Factors'!$E$6)),
IF('Flight Methodologies'!$D$4="C",(0.5*'Flight Methodologies'!$E$30*$E172*SUM($O172:$P172)*$G172*'Emission Factors'!$E$6),(('Flight Methodologies'!$E$41*'Flight Methodologies'!$E$40*$E172*SUM($O172:$P172)*$G172*'Emission Factors'!$E$6)))
)))
+
IF($N172=0,0,
IF('Flight Methodologies'!$K$4="A",(0.5*'Flight Methodologies'!$K$9*$E172*$N172*$G172*'Emission Factors'!$E$6),(('Flight Methodologies'!$K$18*'Flight Methodologies'!$K$17*$E172*N172*$G172*'Emission Factors'!$E$6)))
),"")</f>
        <v>39.593664000000004</v>
      </c>
      <c r="S172" s="104">
        <f>IFERROR(((J172*$D172*$E172*$G172*'Emission Factors'!$E$7))
+
IF(SUM($O172:$P172)=0,0,
IF('Flight Methodologies'!$D$4="A",(0.5*'Flight Methodologies'!$E$9*$E172*SUM($O172:$P172)*$G172*'Emission Factors'!$E$7),
IF('Flight Methodologies'!$D$4="B",(('Flight Methodologies'!$E$19*'Flight Methodologies'!$E$17*$E172*SUM($O172:$P172)*$G172*'Emission Factors'!$E$7)),
IF('Flight Methodologies'!$D$4="C",(0.5*'Flight Methodologies'!$E$30*$E172*SUM($O172:$P172)*$G172*'Emission Factors'!$E$7),(('Flight Methodologies'!$E$42*'Flight Methodologies'!$E$40*$E172*SUM($O172:$P172)*$G172*'Emission Factors'!$E$7)))
)))
+
IF($N172=0,0,
IF('Flight Methodologies'!$K$4="A",(0.5*'Flight Methodologies'!$K$9*$E172*$N172*$G172*'Emission Factors'!$E$7),(('Flight Methodologies'!$K$19*'Flight Methodologies'!$K$17*$E172*N172*$G172*'Emission Factors'!$E$7)))
),"")</f>
        <v>0</v>
      </c>
      <c r="T172" s="104">
        <f>IFERROR(((K172*$D172*$E172*$G172*'Emission Factors'!$E$8))
+
IF(SUM($O172:$P172)=0,0,
IF('Flight Methodologies'!$D$4="A",0,
IF('Flight Methodologies'!$D$4="B",(('Flight Methodologies'!$E$20*'Flight Methodologies'!$E$17*$E172*SUM($O172:$P172)*$G172*'Emission Factors'!$E$8)),
IF('Flight Methodologies'!$D$4="C",0,(('Flight Methodologies'!$E$43*'Flight Methodologies'!$E$40*$E172*SUM($O172:$P172)*$G172*'Emission Factors'!$E$8)))
)))
+
IF($N172=0,0,
IF('Flight Methodologies'!$K$4="A",0,(('Flight Methodologies'!$K$20*'Flight Methodologies'!$K$17*$E172*N172*$G172*'Emission Factors'!$E$8)))
),"")</f>
        <v>0</v>
      </c>
      <c r="U172" s="104">
        <f>IFERROR(((L172*$D172*$E172*$G172*'Emission Factors'!$E$9))
+
IF(SUM($O172:$P172)=0,0,
IF('Flight Methodologies'!$D$4="A",0,
IF('Flight Methodologies'!$D$4="B",(('Flight Methodologies'!$E$21*'Flight Methodologies'!$E$17*$E172*SUM($O172:$P172)*$G172*'Emission Factors'!$E$9)),
IF('Flight Methodologies'!$D$4="C",0,(('Flight Methodologies'!$E$44*'Flight Methodologies'!$E$40*$E172*SUM($O172:$P172)*$G172*'Emission Factors'!$E$9)))
)))
+
IF($N172=0,0,
IF('Flight Methodologies'!$K$4="A",0,(('Flight Methodologies'!$K$21*'Flight Methodologies'!$K$17*$E172*N172*$G172*'Emission Factors'!$E$9)))
),"")</f>
        <v>24.270933764295304</v>
      </c>
      <c r="V172" s="104">
        <f>IF(SUM(I172:P172)=0,"",
IF(SUM($O172:$P172)=0,0,
IF('Flight Methodologies'!$D$4="A",0,
IF('Flight Methodologies'!$D$4="B",(('Flight Methodologies'!$E$22*'Flight Methodologies'!$E$17*$E172*SUM($O172:$P172)*$G172*'Emission Factors'!$E$10)),
IF('Flight Methodologies'!$D$4="C",0,(('Flight Methodologies'!$E$45*'Flight Methodologies'!$E$40*$E172*SUM($O172:$P172)*$G172*'Emission Factors'!$E$10)))
)))
+
IF($N172=0,0,
IF('Flight Methodologies'!$K$4="A",0,(('Flight Methodologies'!$K$22*'Flight Methodologies'!$K$17*$E172*N172*$G172*'Emission Factors'!$E$10)))
))</f>
        <v>35.31090640292939</v>
      </c>
      <c r="W172" s="104">
        <f>IFERROR(((M172*$D172*$E172*$G172*'Emission Factors'!$E$11))
+
IF(SUM($O172:$P172)=0,0,
IF('Flight Methodologies'!$D$4="A",0,
IF('Flight Methodologies'!$D$4="B",0,
IF('Flight Methodologies'!$D$4="C",0,0)
)))
+
IF($N172=0,0,
IF('Flight Methodologies'!$K$4="A",0,0)
),"")</f>
        <v>0</v>
      </c>
      <c r="X172" s="104">
        <f>IFERROR(IF('Flight Methodologies'!$K$4="A",((($D172-'Flight Methodologies'!$K$9)*$E172*$G172*$N172*'Emission Factors'!$E$12)),((($D172-'Flight Methodologies'!$K$17)*$E172*$G172*$N172*'Emission Factors'!$E$12))
)
+
IF(SUM($O172:$P172)=0,0,
IF('Flight Methodologies'!$D$4="A",0,
IF('Flight Methodologies'!$D$4="B",0,
IF('Flight Methodologies'!$D$4="C",('Flight Methodologies'!$E$29*$E172*SUM($O172:$P172)*$G172*'Emission Factors'!$E$12),('Flight Methodologies'!$E$39*$E172*SUM($O172:$P172)*$G172*'Emission Factors'!$E$12))
))),"")</f>
        <v>15530.888788799999</v>
      </c>
      <c r="Y172" s="104">
        <f>IFERROR(IF('Flight Methodologies'!$D$4="A",((($D172-'Flight Methodologies'!$E$9)*$E172*$G172*$O172*'Emission Factors'!$E$13)),
IF('Flight Methodologies'!$D$4="B",((($D172-'Flight Methodologies'!$E$17)*$E172*$G172*$O172*'Emission Factors'!$E$13)),
IF('Flight Methodologies'!$D$4="C",((($D172-SUM('Flight Methodologies'!$E$29:$E$30))*$E172*$G172*$O172*'Emission Factors'!$E$13)),((($D172-SUM('Flight Methodologies'!$E$39:$E$40))*$E172*$G172*$O172*'Emission Factors'!$E$13)))))
+
IF(SUM($O172:$P172)=0,0,
IF('Flight Methodologies'!$D$4="A",0,
IF('Flight Methodologies'!$D$4="B",0,
IF('Flight Methodologies'!$D$4="C",0,0)
)))
+
IF($N172=0,0,
IF('Flight Methodologies'!$K$4="A",0,0)
),"")</f>
        <v>0</v>
      </c>
      <c r="Z172" s="104">
        <f>IFERROR(IF('Flight Methodologies'!$D$4="A",((($D172-'Flight Methodologies'!$E$9)*$E172*$G172*$P172*'Emission Factors'!$E$14)),
IF('Flight Methodologies'!$D$4="B",((($D172-'Flight Methodologies'!$E$17)*$E172*$G172*$P172*'Emission Factors'!$E$14)),
IF('Flight Methodologies'!$D$4="C",((($D172-SUM('Flight Methodologies'!$E$29:$E$30))*$E172*$G172*$P172*'Emission Factors'!$E$14)),((($D172-SUM('Flight Methodologies'!$E$39:$E$40))*$E172*$G172*$P172*'Emission Factors'!$E$14)))))
+
IF(SUM($O172:$P172)=0,0,
IF('Flight Methodologies'!$D$4="A",0,
IF('Flight Methodologies'!$D$4="B",0,
IF('Flight Methodologies'!$D$4="C",0,0)
)))
+
IF($N172=0,0,
IF('Flight Methodologies'!$K$4="A",0,0)
),"")</f>
        <v>106732.27048000001</v>
      </c>
      <c r="AA172" s="169">
        <f t="shared" si="4"/>
        <v>122362.33477296722</v>
      </c>
      <c r="AC172" s="109">
        <f t="shared" si="5"/>
        <v>122.36233477296723</v>
      </c>
    </row>
    <row r="173" spans="2:29" x14ac:dyDescent="0.35">
      <c r="B173" s="63" t="s">
        <v>157</v>
      </c>
      <c r="C173" s="63" t="str">
        <f>IFERROR(VLOOKUP(B173,'Country and Student Data'!$B$5:$E$300,2,FALSE),"")</f>
        <v>Oceania</v>
      </c>
      <c r="D173" s="104">
        <f>IFERROR(
VLOOKUP($B173,'Country and Student Data'!$B$5:$D$300,3,FALSE)
+
IF(OR(C173="Home",C173="UK"),0,
IF('Flight Methodologies'!$D$4="A",'Flight Methodologies'!$E$9,
IF('Flight Methodologies'!$D$4="B",'Flight Methodologies'!$E$17,
IF('Flight Methodologies'!$D$4="C",'Flight Methodologies'!$E$29+'Flight Methodologies'!$E$30,'Flight Methodologies'!$E$39+'Flight Methodologies'!$E$40)))), "")</f>
        <v>12825.57</v>
      </c>
      <c r="E173" s="101">
        <f>IFERROR(VLOOKUP(B173,'Country and Student Data'!B:E,4,FALSE),"")</f>
        <v>0</v>
      </c>
      <c r="G173" s="85">
        <v>2</v>
      </c>
      <c r="H173" s="66"/>
      <c r="I173" s="86"/>
      <c r="J173" s="86"/>
      <c r="K173" s="86"/>
      <c r="L173" s="86"/>
      <c r="M173" s="86"/>
      <c r="N173" s="86"/>
      <c r="O173" s="86"/>
      <c r="P173" s="86">
        <v>1</v>
      </c>
      <c r="R173" s="104">
        <f>IFERROR(
((I173*$D173*$E173*$G173*'Emission Factors'!$E$6))
+
IF(SUM($O173:$P173)=0,0,
IF('Flight Methodologies'!$D$4="A",(0.5*'Flight Methodologies'!$E$9*$E173*SUM($O173:$P173)*$G173*'Emission Factors'!$E$6),
IF('Flight Methodologies'!$D$4="B",(('Flight Methodologies'!$E$18*'Flight Methodologies'!$E$17*$E173*SUM($O173:$P173)*$G173*'Emission Factors'!$E$6)),
IF('Flight Methodologies'!$D$4="C",(0.5*'Flight Methodologies'!$E$30*$E173*SUM($O173:$P173)*$G173*'Emission Factors'!$E$6),(('Flight Methodologies'!$E$41*'Flight Methodologies'!$E$40*$E173*SUM($O173:$P173)*$G173*'Emission Factors'!$E$6)))
)))
+
IF($N173=0,0,
IF('Flight Methodologies'!$K$4="A",(0.5*'Flight Methodologies'!$K$9*$E173*$N173*$G173*'Emission Factors'!$E$6),(('Flight Methodologies'!$K$18*'Flight Methodologies'!$K$17*$E173*N173*$G173*'Emission Factors'!$E$6)))
),"")</f>
        <v>0</v>
      </c>
      <c r="S173" s="104">
        <f>IFERROR(((J173*$D173*$E173*$G173*'Emission Factors'!$E$7))
+
IF(SUM($O173:$P173)=0,0,
IF('Flight Methodologies'!$D$4="A",(0.5*'Flight Methodologies'!$E$9*$E173*SUM($O173:$P173)*$G173*'Emission Factors'!$E$7),
IF('Flight Methodologies'!$D$4="B",(('Flight Methodologies'!$E$19*'Flight Methodologies'!$E$17*$E173*SUM($O173:$P173)*$G173*'Emission Factors'!$E$7)),
IF('Flight Methodologies'!$D$4="C",(0.5*'Flight Methodologies'!$E$30*$E173*SUM($O173:$P173)*$G173*'Emission Factors'!$E$7),(('Flight Methodologies'!$E$42*'Flight Methodologies'!$E$40*$E173*SUM($O173:$P173)*$G173*'Emission Factors'!$E$7)))
)))
+
IF($N173=0,0,
IF('Flight Methodologies'!$K$4="A",(0.5*'Flight Methodologies'!$K$9*$E173*$N173*$G173*'Emission Factors'!$E$7),(('Flight Methodologies'!$K$19*'Flight Methodologies'!$K$17*$E173*N173*$G173*'Emission Factors'!$E$7)))
),"")</f>
        <v>0</v>
      </c>
      <c r="T173" s="104">
        <f>IFERROR(((K173*$D173*$E173*$G173*'Emission Factors'!$E$8))
+
IF(SUM($O173:$P173)=0,0,
IF('Flight Methodologies'!$D$4="A",0,
IF('Flight Methodologies'!$D$4="B",(('Flight Methodologies'!$E$20*'Flight Methodologies'!$E$17*$E173*SUM($O173:$P173)*$G173*'Emission Factors'!$E$8)),
IF('Flight Methodologies'!$D$4="C",0,(('Flight Methodologies'!$E$43*'Flight Methodologies'!$E$40*$E173*SUM($O173:$P173)*$G173*'Emission Factors'!$E$8)))
)))
+
IF($N173=0,0,
IF('Flight Methodologies'!$K$4="A",0,(('Flight Methodologies'!$K$20*'Flight Methodologies'!$K$17*$E173*N173*$G173*'Emission Factors'!$E$8)))
),"")</f>
        <v>0</v>
      </c>
      <c r="U173" s="104">
        <f>IFERROR(((L173*$D173*$E173*$G173*'Emission Factors'!$E$9))
+
IF(SUM($O173:$P173)=0,0,
IF('Flight Methodologies'!$D$4="A",0,
IF('Flight Methodologies'!$D$4="B",(('Flight Methodologies'!$E$21*'Flight Methodologies'!$E$17*$E173*SUM($O173:$P173)*$G173*'Emission Factors'!$E$9)),
IF('Flight Methodologies'!$D$4="C",0,(('Flight Methodologies'!$E$44*'Flight Methodologies'!$E$40*$E173*SUM($O173:$P173)*$G173*'Emission Factors'!$E$9)))
)))
+
IF($N173=0,0,
IF('Flight Methodologies'!$K$4="A",0,(('Flight Methodologies'!$K$21*'Flight Methodologies'!$K$17*$E173*N173*$G173*'Emission Factors'!$E$9)))
),"")</f>
        <v>0</v>
      </c>
      <c r="V173" s="104">
        <f>IF(SUM(I173:P173)=0,"",
IF(SUM($O173:$P173)=0,0,
IF('Flight Methodologies'!$D$4="A",0,
IF('Flight Methodologies'!$D$4="B",(('Flight Methodologies'!$E$22*'Flight Methodologies'!$E$17*$E173*SUM($O173:$P173)*$G173*'Emission Factors'!$E$10)),
IF('Flight Methodologies'!$D$4="C",0,(('Flight Methodologies'!$E$45*'Flight Methodologies'!$E$40*$E173*SUM($O173:$P173)*$G173*'Emission Factors'!$E$10)))
)))
+
IF($N173=0,0,
IF('Flight Methodologies'!$K$4="A",0,(('Flight Methodologies'!$K$22*'Flight Methodologies'!$K$17*$E173*N173*$G173*'Emission Factors'!$E$10)))
))</f>
        <v>0</v>
      </c>
      <c r="W173" s="104">
        <f>IFERROR(((M173*$D173*$E173*$G173*'Emission Factors'!$E$11))
+
IF(SUM($O173:$P173)=0,0,
IF('Flight Methodologies'!$D$4="A",0,
IF('Flight Methodologies'!$D$4="B",0,
IF('Flight Methodologies'!$D$4="C",0,0)
)))
+
IF($N173=0,0,
IF('Flight Methodologies'!$K$4="A",0,0)
),"")</f>
        <v>0</v>
      </c>
      <c r="X173" s="104">
        <f>IFERROR(IF('Flight Methodologies'!$K$4="A",((($D173-'Flight Methodologies'!$K$9)*$E173*$G173*$N173*'Emission Factors'!$E$12)),((($D173-'Flight Methodologies'!$K$17)*$E173*$G173*$N173*'Emission Factors'!$E$12))
)
+
IF(SUM($O173:$P173)=0,0,
IF('Flight Methodologies'!$D$4="A",0,
IF('Flight Methodologies'!$D$4="B",0,
IF('Flight Methodologies'!$D$4="C",('Flight Methodologies'!$E$29*$E173*SUM($O173:$P173)*$G173*'Emission Factors'!$E$12),('Flight Methodologies'!$E$39*$E173*SUM($O173:$P173)*$G173*'Emission Factors'!$E$12))
))),"")</f>
        <v>0</v>
      </c>
      <c r="Y173" s="104">
        <f>IFERROR(IF('Flight Methodologies'!$D$4="A",((($D173-'Flight Methodologies'!$E$9)*$E173*$G173*$O173*'Emission Factors'!$E$13)),
IF('Flight Methodologies'!$D$4="B",((($D173-'Flight Methodologies'!$E$17)*$E173*$G173*$O173*'Emission Factors'!$E$13)),
IF('Flight Methodologies'!$D$4="C",((($D173-SUM('Flight Methodologies'!$E$29:$E$30))*$E173*$G173*$O173*'Emission Factors'!$E$13)),((($D173-SUM('Flight Methodologies'!$E$39:$E$40))*$E173*$G173*$O173*'Emission Factors'!$E$13)))))
+
IF(SUM($O173:$P173)=0,0,
IF('Flight Methodologies'!$D$4="A",0,
IF('Flight Methodologies'!$D$4="B",0,
IF('Flight Methodologies'!$D$4="C",0,0)
)))
+
IF($N173=0,0,
IF('Flight Methodologies'!$K$4="A",0,0)
),"")</f>
        <v>0</v>
      </c>
      <c r="Z173" s="104">
        <f>IFERROR(IF('Flight Methodologies'!$D$4="A",((($D173-'Flight Methodologies'!$E$9)*$E173*$G173*$P173*'Emission Factors'!$E$14)),
IF('Flight Methodologies'!$D$4="B",((($D173-'Flight Methodologies'!$E$17)*$E173*$G173*$P173*'Emission Factors'!$E$14)),
IF('Flight Methodologies'!$D$4="C",((($D173-SUM('Flight Methodologies'!$E$29:$E$30))*$E173*$G173*$P173*'Emission Factors'!$E$14)),((($D173-SUM('Flight Methodologies'!$E$39:$E$40))*$E173*$G173*$P173*'Emission Factors'!$E$14)))))
+
IF(SUM($O173:$P173)=0,0,
IF('Flight Methodologies'!$D$4="A",0,
IF('Flight Methodologies'!$D$4="B",0,
IF('Flight Methodologies'!$D$4="C",0,0)
)))
+
IF($N173=0,0,
IF('Flight Methodologies'!$K$4="A",0,0)
),"")</f>
        <v>0</v>
      </c>
      <c r="AA173" s="169">
        <f t="shared" si="4"/>
        <v>0</v>
      </c>
      <c r="AC173" s="109">
        <f t="shared" si="5"/>
        <v>0</v>
      </c>
    </row>
    <row r="174" spans="2:29" ht="31" x14ac:dyDescent="0.35">
      <c r="B174" s="63" t="s">
        <v>159</v>
      </c>
      <c r="C174" s="63" t="str">
        <f>IFERROR(VLOOKUP(B174,'Country and Student Data'!$B$5:$E$300,2,FALSE),"")</f>
        <v>North America</v>
      </c>
      <c r="D174" s="104">
        <f>IFERROR(
VLOOKUP($B174,'Country and Student Data'!$B$5:$D$300,3,FALSE)
+
IF(OR(C174="Home",C174="UK"),0,
IF('Flight Methodologies'!$D$4="A",'Flight Methodologies'!$E$9,
IF('Flight Methodologies'!$D$4="B",'Flight Methodologies'!$E$17,
IF('Flight Methodologies'!$D$4="C",'Flight Methodologies'!$E$29+'Flight Methodologies'!$E$30,'Flight Methodologies'!$E$39+'Flight Methodologies'!$E$40)))), "")</f>
        <v>9159.57</v>
      </c>
      <c r="E174" s="101">
        <f>IFERROR(VLOOKUP(B174,'Country and Student Data'!B:E,4,FALSE),"")</f>
        <v>1</v>
      </c>
      <c r="G174" s="85">
        <v>2</v>
      </c>
      <c r="H174" s="66"/>
      <c r="I174" s="86"/>
      <c r="J174" s="86"/>
      <c r="K174" s="86"/>
      <c r="L174" s="86"/>
      <c r="M174" s="86"/>
      <c r="N174" s="86"/>
      <c r="O174" s="86"/>
      <c r="P174" s="86">
        <v>1</v>
      </c>
      <c r="R174" s="104">
        <f>IFERROR(
((I174*$D174*$E174*$G174*'Emission Factors'!$E$6))
+
IF(SUM($O174:$P174)=0,0,
IF('Flight Methodologies'!$D$4="A",(0.5*'Flight Methodologies'!$E$9*$E174*SUM($O174:$P174)*$G174*'Emission Factors'!$E$6),
IF('Flight Methodologies'!$D$4="B",(('Flight Methodologies'!$E$18*'Flight Methodologies'!$E$17*$E174*SUM($O174:$P174)*$G174*'Emission Factors'!$E$6)),
IF('Flight Methodologies'!$D$4="C",(0.5*'Flight Methodologies'!$E$30*$E174*SUM($O174:$P174)*$G174*'Emission Factors'!$E$6),(('Flight Methodologies'!$E$41*'Flight Methodologies'!$E$40*$E174*SUM($O174:$P174)*$G174*'Emission Factors'!$E$6)))
)))
+
IF($N174=0,0,
IF('Flight Methodologies'!$K$4="A",(0.5*'Flight Methodologies'!$K$9*$E174*$N174*$G174*'Emission Factors'!$E$6),(('Flight Methodologies'!$K$18*'Flight Methodologies'!$K$17*$E174*N174*$G174*'Emission Factors'!$E$6)))
),"")</f>
        <v>0.8998560000000001</v>
      </c>
      <c r="S174" s="104">
        <f>IFERROR(((J174*$D174*$E174*$G174*'Emission Factors'!$E$7))
+
IF(SUM($O174:$P174)=0,0,
IF('Flight Methodologies'!$D$4="A",(0.5*'Flight Methodologies'!$E$9*$E174*SUM($O174:$P174)*$G174*'Emission Factors'!$E$7),
IF('Flight Methodologies'!$D$4="B",(('Flight Methodologies'!$E$19*'Flight Methodologies'!$E$17*$E174*SUM($O174:$P174)*$G174*'Emission Factors'!$E$7)),
IF('Flight Methodologies'!$D$4="C",(0.5*'Flight Methodologies'!$E$30*$E174*SUM($O174:$P174)*$G174*'Emission Factors'!$E$7),(('Flight Methodologies'!$E$42*'Flight Methodologies'!$E$40*$E174*SUM($O174:$P174)*$G174*'Emission Factors'!$E$7)))
)))
+
IF($N174=0,0,
IF('Flight Methodologies'!$K$4="A",(0.5*'Flight Methodologies'!$K$9*$E174*$N174*$G174*'Emission Factors'!$E$7),(('Flight Methodologies'!$K$19*'Flight Methodologies'!$K$17*$E174*N174*$G174*'Emission Factors'!$E$7)))
),"")</f>
        <v>0</v>
      </c>
      <c r="T174" s="104">
        <f>IFERROR(((K174*$D174*$E174*$G174*'Emission Factors'!$E$8))
+
IF(SUM($O174:$P174)=0,0,
IF('Flight Methodologies'!$D$4="A",0,
IF('Flight Methodologies'!$D$4="B",(('Flight Methodologies'!$E$20*'Flight Methodologies'!$E$17*$E174*SUM($O174:$P174)*$G174*'Emission Factors'!$E$8)),
IF('Flight Methodologies'!$D$4="C",0,(('Flight Methodologies'!$E$43*'Flight Methodologies'!$E$40*$E174*SUM($O174:$P174)*$G174*'Emission Factors'!$E$8)))
)))
+
IF($N174=0,0,
IF('Flight Methodologies'!$K$4="A",0,(('Flight Methodologies'!$K$20*'Flight Methodologies'!$K$17*$E174*N174*$G174*'Emission Factors'!$E$8)))
),"")</f>
        <v>0</v>
      </c>
      <c r="U174" s="104">
        <f>IFERROR(((L174*$D174*$E174*$G174*'Emission Factors'!$E$9))
+
IF(SUM($O174:$P174)=0,0,
IF('Flight Methodologies'!$D$4="A",0,
IF('Flight Methodologies'!$D$4="B",(('Flight Methodologies'!$E$21*'Flight Methodologies'!$E$17*$E174*SUM($O174:$P174)*$G174*'Emission Factors'!$E$9)),
IF('Flight Methodologies'!$D$4="C",0,(('Flight Methodologies'!$E$44*'Flight Methodologies'!$E$40*$E174*SUM($O174:$P174)*$G174*'Emission Factors'!$E$9)))
)))
+
IF($N174=0,0,
IF('Flight Methodologies'!$K$4="A",0,(('Flight Methodologies'!$K$21*'Flight Methodologies'!$K$17*$E174*N174*$G174*'Emission Factors'!$E$9)))
),"")</f>
        <v>0.55161213100671147</v>
      </c>
      <c r="V174" s="104">
        <f>IF(SUM(I174:P174)=0,"",
IF(SUM($O174:$P174)=0,0,
IF('Flight Methodologies'!$D$4="A",0,
IF('Flight Methodologies'!$D$4="B",(('Flight Methodologies'!$E$22*'Flight Methodologies'!$E$17*$E174*SUM($O174:$P174)*$G174*'Emission Factors'!$E$10)),
IF('Flight Methodologies'!$D$4="C",0,(('Flight Methodologies'!$E$45*'Flight Methodologies'!$E$40*$E174*SUM($O174:$P174)*$G174*'Emission Factors'!$E$10)))
)))
+
IF($N174=0,0,
IF('Flight Methodologies'!$K$4="A",0,(('Flight Methodologies'!$K$22*'Flight Methodologies'!$K$17*$E174*N174*$G174*'Emission Factors'!$E$10)))
))</f>
        <v>0.80252060006657711</v>
      </c>
      <c r="W174" s="104">
        <f>IFERROR(((M174*$D174*$E174*$G174*'Emission Factors'!$E$11))
+
IF(SUM($O174:$P174)=0,0,
IF('Flight Methodologies'!$D$4="A",0,
IF('Flight Methodologies'!$D$4="B",0,
IF('Flight Methodologies'!$D$4="C",0,0)
)))
+
IF($N174=0,0,
IF('Flight Methodologies'!$K$4="A",0,0)
),"")</f>
        <v>0</v>
      </c>
      <c r="X174" s="104">
        <f>IFERROR(IF('Flight Methodologies'!$K$4="A",((($D174-'Flight Methodologies'!$K$9)*$E174*$G174*$N174*'Emission Factors'!$E$12)),((($D174-'Flight Methodologies'!$K$17)*$E174*$G174*$N174*'Emission Factors'!$E$12))
)
+
IF(SUM($O174:$P174)=0,0,
IF('Flight Methodologies'!$D$4="A",0,
IF('Flight Methodologies'!$D$4="B",0,
IF('Flight Methodologies'!$D$4="C",('Flight Methodologies'!$E$29*$E174*SUM($O174:$P174)*$G174*'Emission Factors'!$E$12),('Flight Methodologies'!$E$39*$E174*SUM($O174:$P174)*$G174*'Emission Factors'!$E$12))
))),"")</f>
        <v>352.97474519999997</v>
      </c>
      <c r="Y174" s="104">
        <f>IFERROR(IF('Flight Methodologies'!$D$4="A",((($D174-'Flight Methodologies'!$E$9)*$E174*$G174*$O174*'Emission Factors'!$E$13)),
IF('Flight Methodologies'!$D$4="B",((($D174-'Flight Methodologies'!$E$17)*$E174*$G174*$O174*'Emission Factors'!$E$13)),
IF('Flight Methodologies'!$D$4="C",((($D174-SUM('Flight Methodologies'!$E$29:$E$30))*$E174*$G174*$O174*'Emission Factors'!$E$13)),((($D174-SUM('Flight Methodologies'!$E$39:$E$40))*$E174*$G174*$O174*'Emission Factors'!$E$13)))))
+
IF(SUM($O174:$P174)=0,0,
IF('Flight Methodologies'!$D$4="A",0,
IF('Flight Methodologies'!$D$4="B",0,
IF('Flight Methodologies'!$D$4="C",0,0)
)))
+
IF($N174=0,0,
IF('Flight Methodologies'!$K$4="A",0,0)
),"")</f>
        <v>0</v>
      </c>
      <c r="Z174" s="104">
        <f>IFERROR(IF('Flight Methodologies'!$D$4="A",((($D174-'Flight Methodologies'!$E$9)*$E174*$G174*$P174*'Emission Factors'!$E$14)),
IF('Flight Methodologies'!$D$4="B",((($D174-'Flight Methodologies'!$E$17)*$E174*$G174*$P174*'Emission Factors'!$E$14)),
IF('Flight Methodologies'!$D$4="C",((($D174-SUM('Flight Methodologies'!$E$29:$E$30))*$E174*$G174*$P174*'Emission Factors'!$E$14)),((($D174-SUM('Flight Methodologies'!$E$39:$E$40))*$E174*$G174*$P174*'Emission Factors'!$E$14)))))
+
IF(SUM($O174:$P174)=0,0,
IF('Flight Methodologies'!$D$4="A",0,
IF('Flight Methodologies'!$D$4="B",0,
IF('Flight Methodologies'!$D$4="C",0,0)
)))
+
IF($N174=0,0,
IF('Flight Methodologies'!$K$4="A",0,0)
),"")</f>
        <v>3403.4708800000003</v>
      </c>
      <c r="AA174" s="169">
        <f t="shared" si="4"/>
        <v>3758.6996139310736</v>
      </c>
      <c r="AC174" s="109">
        <f t="shared" si="5"/>
        <v>3.7586996139310735</v>
      </c>
    </row>
    <row r="175" spans="2:29" x14ac:dyDescent="0.35">
      <c r="B175" s="63" t="s">
        <v>160</v>
      </c>
      <c r="C175" s="63" t="str">
        <f>IFERROR(VLOOKUP(B175,'Country and Student Data'!$B$5:$E$300,2,FALSE),"")</f>
        <v>Oceania</v>
      </c>
      <c r="D175" s="104">
        <f>IFERROR(
VLOOKUP($B175,'Country and Student Data'!$B$5:$D$300,3,FALSE)
+
IF(OR(C175="Home",C175="UK"),0,
IF('Flight Methodologies'!$D$4="A",'Flight Methodologies'!$E$9,
IF('Flight Methodologies'!$D$4="B",'Flight Methodologies'!$E$17,
IF('Flight Methodologies'!$D$4="C",'Flight Methodologies'!$E$29+'Flight Methodologies'!$E$30,'Flight Methodologies'!$E$39+'Flight Methodologies'!$E$40)))), "")</f>
        <v>15111.57</v>
      </c>
      <c r="E175" s="101">
        <f>IFERROR(VLOOKUP(B175,'Country and Student Data'!B:E,4,FALSE),"")</f>
        <v>0</v>
      </c>
      <c r="G175" s="85">
        <v>2</v>
      </c>
      <c r="H175" s="66"/>
      <c r="I175" s="86"/>
      <c r="J175" s="86"/>
      <c r="K175" s="86"/>
      <c r="L175" s="86"/>
      <c r="M175" s="86"/>
      <c r="N175" s="86"/>
      <c r="O175" s="86"/>
      <c r="P175" s="86">
        <v>1</v>
      </c>
      <c r="R175" s="104">
        <f>IFERROR(
((I175*$D175*$E175*$G175*'Emission Factors'!$E$6))
+
IF(SUM($O175:$P175)=0,0,
IF('Flight Methodologies'!$D$4="A",(0.5*'Flight Methodologies'!$E$9*$E175*SUM($O175:$P175)*$G175*'Emission Factors'!$E$6),
IF('Flight Methodologies'!$D$4="B",(('Flight Methodologies'!$E$18*'Flight Methodologies'!$E$17*$E175*SUM($O175:$P175)*$G175*'Emission Factors'!$E$6)),
IF('Flight Methodologies'!$D$4="C",(0.5*'Flight Methodologies'!$E$30*$E175*SUM($O175:$P175)*$G175*'Emission Factors'!$E$6),(('Flight Methodologies'!$E$41*'Flight Methodologies'!$E$40*$E175*SUM($O175:$P175)*$G175*'Emission Factors'!$E$6)))
)))
+
IF($N175=0,0,
IF('Flight Methodologies'!$K$4="A",(0.5*'Flight Methodologies'!$K$9*$E175*$N175*$G175*'Emission Factors'!$E$6),(('Flight Methodologies'!$K$18*'Flight Methodologies'!$K$17*$E175*N175*$G175*'Emission Factors'!$E$6)))
),"")</f>
        <v>0</v>
      </c>
      <c r="S175" s="104">
        <f>IFERROR(((J175*$D175*$E175*$G175*'Emission Factors'!$E$7))
+
IF(SUM($O175:$P175)=0,0,
IF('Flight Methodologies'!$D$4="A",(0.5*'Flight Methodologies'!$E$9*$E175*SUM($O175:$P175)*$G175*'Emission Factors'!$E$7),
IF('Flight Methodologies'!$D$4="B",(('Flight Methodologies'!$E$19*'Flight Methodologies'!$E$17*$E175*SUM($O175:$P175)*$G175*'Emission Factors'!$E$7)),
IF('Flight Methodologies'!$D$4="C",(0.5*'Flight Methodologies'!$E$30*$E175*SUM($O175:$P175)*$G175*'Emission Factors'!$E$7),(('Flight Methodologies'!$E$42*'Flight Methodologies'!$E$40*$E175*SUM($O175:$P175)*$G175*'Emission Factors'!$E$7)))
)))
+
IF($N175=0,0,
IF('Flight Methodologies'!$K$4="A",(0.5*'Flight Methodologies'!$K$9*$E175*$N175*$G175*'Emission Factors'!$E$7),(('Flight Methodologies'!$K$19*'Flight Methodologies'!$K$17*$E175*N175*$G175*'Emission Factors'!$E$7)))
),"")</f>
        <v>0</v>
      </c>
      <c r="T175" s="104">
        <f>IFERROR(((K175*$D175*$E175*$G175*'Emission Factors'!$E$8))
+
IF(SUM($O175:$P175)=0,0,
IF('Flight Methodologies'!$D$4="A",0,
IF('Flight Methodologies'!$D$4="B",(('Flight Methodologies'!$E$20*'Flight Methodologies'!$E$17*$E175*SUM($O175:$P175)*$G175*'Emission Factors'!$E$8)),
IF('Flight Methodologies'!$D$4="C",0,(('Flight Methodologies'!$E$43*'Flight Methodologies'!$E$40*$E175*SUM($O175:$P175)*$G175*'Emission Factors'!$E$8)))
)))
+
IF($N175=0,0,
IF('Flight Methodologies'!$K$4="A",0,(('Flight Methodologies'!$K$20*'Flight Methodologies'!$K$17*$E175*N175*$G175*'Emission Factors'!$E$8)))
),"")</f>
        <v>0</v>
      </c>
      <c r="U175" s="104">
        <f>IFERROR(((L175*$D175*$E175*$G175*'Emission Factors'!$E$9))
+
IF(SUM($O175:$P175)=0,0,
IF('Flight Methodologies'!$D$4="A",0,
IF('Flight Methodologies'!$D$4="B",(('Flight Methodologies'!$E$21*'Flight Methodologies'!$E$17*$E175*SUM($O175:$P175)*$G175*'Emission Factors'!$E$9)),
IF('Flight Methodologies'!$D$4="C",0,(('Flight Methodologies'!$E$44*'Flight Methodologies'!$E$40*$E175*SUM($O175:$P175)*$G175*'Emission Factors'!$E$9)))
)))
+
IF($N175=0,0,
IF('Flight Methodologies'!$K$4="A",0,(('Flight Methodologies'!$K$21*'Flight Methodologies'!$K$17*$E175*N175*$G175*'Emission Factors'!$E$9)))
),"")</f>
        <v>0</v>
      </c>
      <c r="V175" s="104">
        <f>IF(SUM(I175:P175)=0,"",
IF(SUM($O175:$P175)=0,0,
IF('Flight Methodologies'!$D$4="A",0,
IF('Flight Methodologies'!$D$4="B",(('Flight Methodologies'!$E$22*'Flight Methodologies'!$E$17*$E175*SUM($O175:$P175)*$G175*'Emission Factors'!$E$10)),
IF('Flight Methodologies'!$D$4="C",0,(('Flight Methodologies'!$E$45*'Flight Methodologies'!$E$40*$E175*SUM($O175:$P175)*$G175*'Emission Factors'!$E$10)))
)))
+
IF($N175=0,0,
IF('Flight Methodologies'!$K$4="A",0,(('Flight Methodologies'!$K$22*'Flight Methodologies'!$K$17*$E175*N175*$G175*'Emission Factors'!$E$10)))
))</f>
        <v>0</v>
      </c>
      <c r="W175" s="104">
        <f>IFERROR(((M175*$D175*$E175*$G175*'Emission Factors'!$E$11))
+
IF(SUM($O175:$P175)=0,0,
IF('Flight Methodologies'!$D$4="A",0,
IF('Flight Methodologies'!$D$4="B",0,
IF('Flight Methodologies'!$D$4="C",0,0)
)))
+
IF($N175=0,0,
IF('Flight Methodologies'!$K$4="A",0,0)
),"")</f>
        <v>0</v>
      </c>
      <c r="X175" s="104">
        <f>IFERROR(IF('Flight Methodologies'!$K$4="A",((($D175-'Flight Methodologies'!$K$9)*$E175*$G175*$N175*'Emission Factors'!$E$12)),((($D175-'Flight Methodologies'!$K$17)*$E175*$G175*$N175*'Emission Factors'!$E$12))
)
+
IF(SUM($O175:$P175)=0,0,
IF('Flight Methodologies'!$D$4="A",0,
IF('Flight Methodologies'!$D$4="B",0,
IF('Flight Methodologies'!$D$4="C",('Flight Methodologies'!$E$29*$E175*SUM($O175:$P175)*$G175*'Emission Factors'!$E$12),('Flight Methodologies'!$E$39*$E175*SUM($O175:$P175)*$G175*'Emission Factors'!$E$12))
))),"")</f>
        <v>0</v>
      </c>
      <c r="Y175" s="104">
        <f>IFERROR(IF('Flight Methodologies'!$D$4="A",((($D175-'Flight Methodologies'!$E$9)*$E175*$G175*$O175*'Emission Factors'!$E$13)),
IF('Flight Methodologies'!$D$4="B",((($D175-'Flight Methodologies'!$E$17)*$E175*$G175*$O175*'Emission Factors'!$E$13)),
IF('Flight Methodologies'!$D$4="C",((($D175-SUM('Flight Methodologies'!$E$29:$E$30))*$E175*$G175*$O175*'Emission Factors'!$E$13)),((($D175-SUM('Flight Methodologies'!$E$39:$E$40))*$E175*$G175*$O175*'Emission Factors'!$E$13)))))
+
IF(SUM($O175:$P175)=0,0,
IF('Flight Methodologies'!$D$4="A",0,
IF('Flight Methodologies'!$D$4="B",0,
IF('Flight Methodologies'!$D$4="C",0,0)
)))
+
IF($N175=0,0,
IF('Flight Methodologies'!$K$4="A",0,0)
),"")</f>
        <v>0</v>
      </c>
      <c r="Z175" s="104">
        <f>IFERROR(IF('Flight Methodologies'!$D$4="A",((($D175-'Flight Methodologies'!$E$9)*$E175*$G175*$P175*'Emission Factors'!$E$14)),
IF('Flight Methodologies'!$D$4="B",((($D175-'Flight Methodologies'!$E$17)*$E175*$G175*$P175*'Emission Factors'!$E$14)),
IF('Flight Methodologies'!$D$4="C",((($D175-SUM('Flight Methodologies'!$E$29:$E$30))*$E175*$G175*$P175*'Emission Factors'!$E$14)),((($D175-SUM('Flight Methodologies'!$E$39:$E$40))*$E175*$G175*$P175*'Emission Factors'!$E$14)))))
+
IF(SUM($O175:$P175)=0,0,
IF('Flight Methodologies'!$D$4="A",0,
IF('Flight Methodologies'!$D$4="B",0,
IF('Flight Methodologies'!$D$4="C",0,0)
)))
+
IF($N175=0,0,
IF('Flight Methodologies'!$K$4="A",0,0)
),"")</f>
        <v>0</v>
      </c>
      <c r="AA175" s="169">
        <f t="shared" si="4"/>
        <v>0</v>
      </c>
      <c r="AC175" s="109">
        <f t="shared" si="5"/>
        <v>0</v>
      </c>
    </row>
    <row r="176" spans="2:29" ht="31" x14ac:dyDescent="0.35">
      <c r="B176" s="63" t="s">
        <v>161</v>
      </c>
      <c r="C176" s="63" t="str">
        <f>IFERROR(VLOOKUP(B176,'Country and Student Data'!$B$5:$E$300,2,FALSE),"")</f>
        <v>South America</v>
      </c>
      <c r="D176" s="104">
        <f>IFERROR(
VLOOKUP($B176,'Country and Student Data'!$B$5:$D$300,3,FALSE)
+
IF(OR(C176="Home",C176="UK"),0,
IF('Flight Methodologies'!$D$4="A",'Flight Methodologies'!$E$9,
IF('Flight Methodologies'!$D$4="B",'Flight Methodologies'!$E$17,
IF('Flight Methodologies'!$D$4="C",'Flight Methodologies'!$E$29+'Flight Methodologies'!$E$30,'Flight Methodologies'!$E$39+'Flight Methodologies'!$E$40)))), "")</f>
        <v>10813.57</v>
      </c>
      <c r="E176" s="101">
        <f>IFERROR(VLOOKUP(B176,'Country and Student Data'!B:E,4,FALSE),"")</f>
        <v>0</v>
      </c>
      <c r="G176" s="85">
        <v>2</v>
      </c>
      <c r="H176" s="66"/>
      <c r="I176" s="86"/>
      <c r="J176" s="86"/>
      <c r="K176" s="86"/>
      <c r="L176" s="86"/>
      <c r="M176" s="86"/>
      <c r="N176" s="86"/>
      <c r="O176" s="86"/>
      <c r="P176" s="86">
        <v>1</v>
      </c>
      <c r="R176" s="104">
        <f>IFERROR(
((I176*$D176*$E176*$G176*'Emission Factors'!$E$6))
+
IF(SUM($O176:$P176)=0,0,
IF('Flight Methodologies'!$D$4="A",(0.5*'Flight Methodologies'!$E$9*$E176*SUM($O176:$P176)*$G176*'Emission Factors'!$E$6),
IF('Flight Methodologies'!$D$4="B",(('Flight Methodologies'!$E$18*'Flight Methodologies'!$E$17*$E176*SUM($O176:$P176)*$G176*'Emission Factors'!$E$6)),
IF('Flight Methodologies'!$D$4="C",(0.5*'Flight Methodologies'!$E$30*$E176*SUM($O176:$P176)*$G176*'Emission Factors'!$E$6),(('Flight Methodologies'!$E$41*'Flight Methodologies'!$E$40*$E176*SUM($O176:$P176)*$G176*'Emission Factors'!$E$6)))
)))
+
IF($N176=0,0,
IF('Flight Methodologies'!$K$4="A",(0.5*'Flight Methodologies'!$K$9*$E176*$N176*$G176*'Emission Factors'!$E$6),(('Flight Methodologies'!$K$18*'Flight Methodologies'!$K$17*$E176*N176*$G176*'Emission Factors'!$E$6)))
),"")</f>
        <v>0</v>
      </c>
      <c r="S176" s="104">
        <f>IFERROR(((J176*$D176*$E176*$G176*'Emission Factors'!$E$7))
+
IF(SUM($O176:$P176)=0,0,
IF('Flight Methodologies'!$D$4="A",(0.5*'Flight Methodologies'!$E$9*$E176*SUM($O176:$P176)*$G176*'Emission Factors'!$E$7),
IF('Flight Methodologies'!$D$4="B",(('Flight Methodologies'!$E$19*'Flight Methodologies'!$E$17*$E176*SUM($O176:$P176)*$G176*'Emission Factors'!$E$7)),
IF('Flight Methodologies'!$D$4="C",(0.5*'Flight Methodologies'!$E$30*$E176*SUM($O176:$P176)*$G176*'Emission Factors'!$E$7),(('Flight Methodologies'!$E$42*'Flight Methodologies'!$E$40*$E176*SUM($O176:$P176)*$G176*'Emission Factors'!$E$7)))
)))
+
IF($N176=0,0,
IF('Flight Methodologies'!$K$4="A",(0.5*'Flight Methodologies'!$K$9*$E176*$N176*$G176*'Emission Factors'!$E$7),(('Flight Methodologies'!$K$19*'Flight Methodologies'!$K$17*$E176*N176*$G176*'Emission Factors'!$E$7)))
),"")</f>
        <v>0</v>
      </c>
      <c r="T176" s="104">
        <f>IFERROR(((K176*$D176*$E176*$G176*'Emission Factors'!$E$8))
+
IF(SUM($O176:$P176)=0,0,
IF('Flight Methodologies'!$D$4="A",0,
IF('Flight Methodologies'!$D$4="B",(('Flight Methodologies'!$E$20*'Flight Methodologies'!$E$17*$E176*SUM($O176:$P176)*$G176*'Emission Factors'!$E$8)),
IF('Flight Methodologies'!$D$4="C",0,(('Flight Methodologies'!$E$43*'Flight Methodologies'!$E$40*$E176*SUM($O176:$P176)*$G176*'Emission Factors'!$E$8)))
)))
+
IF($N176=0,0,
IF('Flight Methodologies'!$K$4="A",0,(('Flight Methodologies'!$K$20*'Flight Methodologies'!$K$17*$E176*N176*$G176*'Emission Factors'!$E$8)))
),"")</f>
        <v>0</v>
      </c>
      <c r="U176" s="104">
        <f>IFERROR(((L176*$D176*$E176*$G176*'Emission Factors'!$E$9))
+
IF(SUM($O176:$P176)=0,0,
IF('Flight Methodologies'!$D$4="A",0,
IF('Flight Methodologies'!$D$4="B",(('Flight Methodologies'!$E$21*'Flight Methodologies'!$E$17*$E176*SUM($O176:$P176)*$G176*'Emission Factors'!$E$9)),
IF('Flight Methodologies'!$D$4="C",0,(('Flight Methodologies'!$E$44*'Flight Methodologies'!$E$40*$E176*SUM($O176:$P176)*$G176*'Emission Factors'!$E$9)))
)))
+
IF($N176=0,0,
IF('Flight Methodologies'!$K$4="A",0,(('Flight Methodologies'!$K$21*'Flight Methodologies'!$K$17*$E176*N176*$G176*'Emission Factors'!$E$9)))
),"")</f>
        <v>0</v>
      </c>
      <c r="V176" s="104">
        <f>IF(SUM(I176:P176)=0,"",
IF(SUM($O176:$P176)=0,0,
IF('Flight Methodologies'!$D$4="A",0,
IF('Flight Methodologies'!$D$4="B",(('Flight Methodologies'!$E$22*'Flight Methodologies'!$E$17*$E176*SUM($O176:$P176)*$G176*'Emission Factors'!$E$10)),
IF('Flight Methodologies'!$D$4="C",0,(('Flight Methodologies'!$E$45*'Flight Methodologies'!$E$40*$E176*SUM($O176:$P176)*$G176*'Emission Factors'!$E$10)))
)))
+
IF($N176=0,0,
IF('Flight Methodologies'!$K$4="A",0,(('Flight Methodologies'!$K$22*'Flight Methodologies'!$K$17*$E176*N176*$G176*'Emission Factors'!$E$10)))
))</f>
        <v>0</v>
      </c>
      <c r="W176" s="104">
        <f>IFERROR(((M176*$D176*$E176*$G176*'Emission Factors'!$E$11))
+
IF(SUM($O176:$P176)=0,0,
IF('Flight Methodologies'!$D$4="A",0,
IF('Flight Methodologies'!$D$4="B",0,
IF('Flight Methodologies'!$D$4="C",0,0)
)))
+
IF($N176=0,0,
IF('Flight Methodologies'!$K$4="A",0,0)
),"")</f>
        <v>0</v>
      </c>
      <c r="X176" s="104">
        <f>IFERROR(IF('Flight Methodologies'!$K$4="A",((($D176-'Flight Methodologies'!$K$9)*$E176*$G176*$N176*'Emission Factors'!$E$12)),((($D176-'Flight Methodologies'!$K$17)*$E176*$G176*$N176*'Emission Factors'!$E$12))
)
+
IF(SUM($O176:$P176)=0,0,
IF('Flight Methodologies'!$D$4="A",0,
IF('Flight Methodologies'!$D$4="B",0,
IF('Flight Methodologies'!$D$4="C",('Flight Methodologies'!$E$29*$E176*SUM($O176:$P176)*$G176*'Emission Factors'!$E$12),('Flight Methodologies'!$E$39*$E176*SUM($O176:$P176)*$G176*'Emission Factors'!$E$12))
))),"")</f>
        <v>0</v>
      </c>
      <c r="Y176" s="104">
        <f>IFERROR(IF('Flight Methodologies'!$D$4="A",((($D176-'Flight Methodologies'!$E$9)*$E176*$G176*$O176*'Emission Factors'!$E$13)),
IF('Flight Methodologies'!$D$4="B",((($D176-'Flight Methodologies'!$E$17)*$E176*$G176*$O176*'Emission Factors'!$E$13)),
IF('Flight Methodologies'!$D$4="C",((($D176-SUM('Flight Methodologies'!$E$29:$E$30))*$E176*$G176*$O176*'Emission Factors'!$E$13)),((($D176-SUM('Flight Methodologies'!$E$39:$E$40))*$E176*$G176*$O176*'Emission Factors'!$E$13)))))
+
IF(SUM($O176:$P176)=0,0,
IF('Flight Methodologies'!$D$4="A",0,
IF('Flight Methodologies'!$D$4="B",0,
IF('Flight Methodologies'!$D$4="C",0,0)
)))
+
IF($N176=0,0,
IF('Flight Methodologies'!$K$4="A",0,0)
),"")</f>
        <v>0</v>
      </c>
      <c r="Z176" s="104">
        <f>IFERROR(IF('Flight Methodologies'!$D$4="A",((($D176-'Flight Methodologies'!$E$9)*$E176*$G176*$P176*'Emission Factors'!$E$14)),
IF('Flight Methodologies'!$D$4="B",((($D176-'Flight Methodologies'!$E$17)*$E176*$G176*$P176*'Emission Factors'!$E$14)),
IF('Flight Methodologies'!$D$4="C",((($D176-SUM('Flight Methodologies'!$E$29:$E$30))*$E176*$G176*$P176*'Emission Factors'!$E$14)),((($D176-SUM('Flight Methodologies'!$E$39:$E$40))*$E176*$G176*$P176*'Emission Factors'!$E$14)))))
+
IF(SUM($O176:$P176)=0,0,
IF('Flight Methodologies'!$D$4="A",0,
IF('Flight Methodologies'!$D$4="B",0,
IF('Flight Methodologies'!$D$4="C",0,0)
)))
+
IF($N176=0,0,
IF('Flight Methodologies'!$K$4="A",0,0)
),"")</f>
        <v>0</v>
      </c>
      <c r="AA176" s="169">
        <f t="shared" si="4"/>
        <v>0</v>
      </c>
      <c r="AC176" s="109">
        <f t="shared" si="5"/>
        <v>0</v>
      </c>
    </row>
    <row r="177" spans="2:29" ht="31" x14ac:dyDescent="0.35">
      <c r="B177" s="63" t="s">
        <v>162</v>
      </c>
      <c r="C177" s="63" t="str">
        <f>IFERROR(VLOOKUP(B177,'Country and Student Data'!$B$5:$E$300,2,FALSE),"")</f>
        <v>South America</v>
      </c>
      <c r="D177" s="104">
        <f>IFERROR(
VLOOKUP($B177,'Country and Student Data'!$B$5:$D$300,3,FALSE)
+
IF(OR(C177="Home",C177="UK"),0,
IF('Flight Methodologies'!$D$4="A",'Flight Methodologies'!$E$9,
IF('Flight Methodologies'!$D$4="B",'Flight Methodologies'!$E$17,
IF('Flight Methodologies'!$D$4="C",'Flight Methodologies'!$E$29+'Flight Methodologies'!$E$30,'Flight Methodologies'!$E$39+'Flight Methodologies'!$E$40)))), "")</f>
        <v>10818.57</v>
      </c>
      <c r="E177" s="101">
        <f>IFERROR(VLOOKUP(B177,'Country and Student Data'!B:E,4,FALSE),"")</f>
        <v>3</v>
      </c>
      <c r="G177" s="85">
        <v>2</v>
      </c>
      <c r="H177" s="66"/>
      <c r="I177" s="86"/>
      <c r="J177" s="86"/>
      <c r="K177" s="86"/>
      <c r="L177" s="86"/>
      <c r="M177" s="86"/>
      <c r="N177" s="86"/>
      <c r="O177" s="86"/>
      <c r="P177" s="86">
        <v>1</v>
      </c>
      <c r="R177" s="104">
        <f>IFERROR(
((I177*$D177*$E177*$G177*'Emission Factors'!$E$6))
+
IF(SUM($O177:$P177)=0,0,
IF('Flight Methodologies'!$D$4="A",(0.5*'Flight Methodologies'!$E$9*$E177*SUM($O177:$P177)*$G177*'Emission Factors'!$E$6),
IF('Flight Methodologies'!$D$4="B",(('Flight Methodologies'!$E$18*'Flight Methodologies'!$E$17*$E177*SUM($O177:$P177)*$G177*'Emission Factors'!$E$6)),
IF('Flight Methodologies'!$D$4="C",(0.5*'Flight Methodologies'!$E$30*$E177*SUM($O177:$P177)*$G177*'Emission Factors'!$E$6),(('Flight Methodologies'!$E$41*'Flight Methodologies'!$E$40*$E177*SUM($O177:$P177)*$G177*'Emission Factors'!$E$6)))
)))
+
IF($N177=0,0,
IF('Flight Methodologies'!$K$4="A",(0.5*'Flight Methodologies'!$K$9*$E177*$N177*$G177*'Emission Factors'!$E$6),(('Flight Methodologies'!$K$18*'Flight Methodologies'!$K$17*$E177*N177*$G177*'Emission Factors'!$E$6)))
),"")</f>
        <v>2.6995680000000006</v>
      </c>
      <c r="S177" s="104">
        <f>IFERROR(((J177*$D177*$E177*$G177*'Emission Factors'!$E$7))
+
IF(SUM($O177:$P177)=0,0,
IF('Flight Methodologies'!$D$4="A",(0.5*'Flight Methodologies'!$E$9*$E177*SUM($O177:$P177)*$G177*'Emission Factors'!$E$7),
IF('Flight Methodologies'!$D$4="B",(('Flight Methodologies'!$E$19*'Flight Methodologies'!$E$17*$E177*SUM($O177:$P177)*$G177*'Emission Factors'!$E$7)),
IF('Flight Methodologies'!$D$4="C",(0.5*'Flight Methodologies'!$E$30*$E177*SUM($O177:$P177)*$G177*'Emission Factors'!$E$7),(('Flight Methodologies'!$E$42*'Flight Methodologies'!$E$40*$E177*SUM($O177:$P177)*$G177*'Emission Factors'!$E$7)))
)))
+
IF($N177=0,0,
IF('Flight Methodologies'!$K$4="A",(0.5*'Flight Methodologies'!$K$9*$E177*$N177*$G177*'Emission Factors'!$E$7),(('Flight Methodologies'!$K$19*'Flight Methodologies'!$K$17*$E177*N177*$G177*'Emission Factors'!$E$7)))
),"")</f>
        <v>0</v>
      </c>
      <c r="T177" s="104">
        <f>IFERROR(((K177*$D177*$E177*$G177*'Emission Factors'!$E$8))
+
IF(SUM($O177:$P177)=0,0,
IF('Flight Methodologies'!$D$4="A",0,
IF('Flight Methodologies'!$D$4="B",(('Flight Methodologies'!$E$20*'Flight Methodologies'!$E$17*$E177*SUM($O177:$P177)*$G177*'Emission Factors'!$E$8)),
IF('Flight Methodologies'!$D$4="C",0,(('Flight Methodologies'!$E$43*'Flight Methodologies'!$E$40*$E177*SUM($O177:$P177)*$G177*'Emission Factors'!$E$8)))
)))
+
IF($N177=0,0,
IF('Flight Methodologies'!$K$4="A",0,(('Flight Methodologies'!$K$20*'Flight Methodologies'!$K$17*$E177*N177*$G177*'Emission Factors'!$E$8)))
),"")</f>
        <v>0</v>
      </c>
      <c r="U177" s="104">
        <f>IFERROR(((L177*$D177*$E177*$G177*'Emission Factors'!$E$9))
+
IF(SUM($O177:$P177)=0,0,
IF('Flight Methodologies'!$D$4="A",0,
IF('Flight Methodologies'!$D$4="B",(('Flight Methodologies'!$E$21*'Flight Methodologies'!$E$17*$E177*SUM($O177:$P177)*$G177*'Emission Factors'!$E$9)),
IF('Flight Methodologies'!$D$4="C",0,(('Flight Methodologies'!$E$44*'Flight Methodologies'!$E$40*$E177*SUM($O177:$P177)*$G177*'Emission Factors'!$E$9)))
)))
+
IF($N177=0,0,
IF('Flight Methodologies'!$K$4="A",0,(('Flight Methodologies'!$K$21*'Flight Methodologies'!$K$17*$E177*N177*$G177*'Emission Factors'!$E$9)))
),"")</f>
        <v>1.6548363930201346</v>
      </c>
      <c r="V177" s="104">
        <f>IF(SUM(I177:P177)=0,"",
IF(SUM($O177:$P177)=0,0,
IF('Flight Methodologies'!$D$4="A",0,
IF('Flight Methodologies'!$D$4="B",(('Flight Methodologies'!$E$22*'Flight Methodologies'!$E$17*$E177*SUM($O177:$P177)*$G177*'Emission Factors'!$E$10)),
IF('Flight Methodologies'!$D$4="C",0,(('Flight Methodologies'!$E$45*'Flight Methodologies'!$E$40*$E177*SUM($O177:$P177)*$G177*'Emission Factors'!$E$10)))
)))
+
IF($N177=0,0,
IF('Flight Methodologies'!$K$4="A",0,(('Flight Methodologies'!$K$22*'Flight Methodologies'!$K$17*$E177*N177*$G177*'Emission Factors'!$E$10)))
))</f>
        <v>2.4075618001997316</v>
      </c>
      <c r="W177" s="104">
        <f>IFERROR(((M177*$D177*$E177*$G177*'Emission Factors'!$E$11))
+
IF(SUM($O177:$P177)=0,0,
IF('Flight Methodologies'!$D$4="A",0,
IF('Flight Methodologies'!$D$4="B",0,
IF('Flight Methodologies'!$D$4="C",0,0)
)))
+
IF($N177=0,0,
IF('Flight Methodologies'!$K$4="A",0,0)
),"")</f>
        <v>0</v>
      </c>
      <c r="X177" s="104">
        <f>IFERROR(IF('Flight Methodologies'!$K$4="A",((($D177-'Flight Methodologies'!$K$9)*$E177*$G177*$N177*'Emission Factors'!$E$12)),((($D177-'Flight Methodologies'!$K$17)*$E177*$G177*$N177*'Emission Factors'!$E$12))
)
+
IF(SUM($O177:$P177)=0,0,
IF('Flight Methodologies'!$D$4="A",0,
IF('Flight Methodologies'!$D$4="B",0,
IF('Flight Methodologies'!$D$4="C",('Flight Methodologies'!$E$29*$E177*SUM($O177:$P177)*$G177*'Emission Factors'!$E$12),('Flight Methodologies'!$E$39*$E177*SUM($O177:$P177)*$G177*'Emission Factors'!$E$12))
))),"")</f>
        <v>1058.9242356</v>
      </c>
      <c r="Y177" s="104">
        <f>IFERROR(IF('Flight Methodologies'!$D$4="A",((($D177-'Flight Methodologies'!$E$9)*$E177*$G177*$O177*'Emission Factors'!$E$13)),
IF('Flight Methodologies'!$D$4="B",((($D177-'Flight Methodologies'!$E$17)*$E177*$G177*$O177*'Emission Factors'!$E$13)),
IF('Flight Methodologies'!$D$4="C",((($D177-SUM('Flight Methodologies'!$E$29:$E$30))*$E177*$G177*$O177*'Emission Factors'!$E$13)),((($D177-SUM('Flight Methodologies'!$E$39:$E$40))*$E177*$G177*$O177*'Emission Factors'!$E$13)))))
+
IF(SUM($O177:$P177)=0,0,
IF('Flight Methodologies'!$D$4="A",0,
IF('Flight Methodologies'!$D$4="B",0,
IF('Flight Methodologies'!$D$4="C",0,0)
)))
+
IF($N177=0,0,
IF('Flight Methodologies'!$K$4="A",0,0)
),"")</f>
        <v>0</v>
      </c>
      <c r="Z177" s="104">
        <f>IFERROR(IF('Flight Methodologies'!$D$4="A",((($D177-'Flight Methodologies'!$E$9)*$E177*$G177*$P177*'Emission Factors'!$E$14)),
IF('Flight Methodologies'!$D$4="B",((($D177-'Flight Methodologies'!$E$17)*$E177*$G177*$P177*'Emission Factors'!$E$14)),
IF('Flight Methodologies'!$D$4="C",((($D177-SUM('Flight Methodologies'!$E$29:$E$30))*$E177*$G177*$P177*'Emission Factors'!$E$14)),((($D177-SUM('Flight Methodologies'!$E$39:$E$40))*$E177*$G177*$P177*'Emission Factors'!$E$14)))))
+
IF(SUM($O177:$P177)=0,0,
IF('Flight Methodologies'!$D$4="A",0,
IF('Flight Methodologies'!$D$4="B",0,
IF('Flight Methodologies'!$D$4="C",0,0)
)))
+
IF($N177=0,0,
IF('Flight Methodologies'!$K$4="A",0,0)
),"")</f>
        <v>12202.307580000001</v>
      </c>
      <c r="AA177" s="169">
        <f t="shared" si="4"/>
        <v>13267.99378179322</v>
      </c>
      <c r="AC177" s="109">
        <f t="shared" si="5"/>
        <v>13.267993781793221</v>
      </c>
    </row>
    <row r="178" spans="2:29" x14ac:dyDescent="0.35">
      <c r="B178" s="63" t="s">
        <v>163</v>
      </c>
      <c r="C178" s="63" t="str">
        <f>IFERROR(VLOOKUP(B178,'Country and Student Data'!$B$5:$E$300,2,FALSE),"")</f>
        <v>Asia</v>
      </c>
      <c r="D178" s="104">
        <f>IFERROR(
VLOOKUP($B178,'Country and Student Data'!$B$5:$D$300,3,FALSE)
+
IF(OR(C178="Home",C178="UK"),0,
IF('Flight Methodologies'!$D$4="A",'Flight Methodologies'!$E$9,
IF('Flight Methodologies'!$D$4="B",'Flight Methodologies'!$E$17,
IF('Flight Methodologies'!$D$4="C",'Flight Methodologies'!$E$29+'Flight Methodologies'!$E$30,'Flight Methodologies'!$E$39+'Flight Methodologies'!$E$40)))), "")</f>
        <v>11445.57</v>
      </c>
      <c r="E178" s="101">
        <f>IFERROR(VLOOKUP(B178,'Country and Student Data'!B:E,4,FALSE),"")</f>
        <v>3</v>
      </c>
      <c r="G178" s="85">
        <v>2</v>
      </c>
      <c r="H178" s="66"/>
      <c r="I178" s="86"/>
      <c r="J178" s="86"/>
      <c r="K178" s="86"/>
      <c r="L178" s="86"/>
      <c r="M178" s="86"/>
      <c r="N178" s="86"/>
      <c r="O178" s="86"/>
      <c r="P178" s="86">
        <v>1</v>
      </c>
      <c r="R178" s="104">
        <f>IFERROR(
((I178*$D178*$E178*$G178*'Emission Factors'!$E$6))
+
IF(SUM($O178:$P178)=0,0,
IF('Flight Methodologies'!$D$4="A",(0.5*'Flight Methodologies'!$E$9*$E178*SUM($O178:$P178)*$G178*'Emission Factors'!$E$6),
IF('Flight Methodologies'!$D$4="B",(('Flight Methodologies'!$E$18*'Flight Methodologies'!$E$17*$E178*SUM($O178:$P178)*$G178*'Emission Factors'!$E$6)),
IF('Flight Methodologies'!$D$4="C",(0.5*'Flight Methodologies'!$E$30*$E178*SUM($O178:$P178)*$G178*'Emission Factors'!$E$6),(('Flight Methodologies'!$E$41*'Flight Methodologies'!$E$40*$E178*SUM($O178:$P178)*$G178*'Emission Factors'!$E$6)))
)))
+
IF($N178=0,0,
IF('Flight Methodologies'!$K$4="A",(0.5*'Flight Methodologies'!$K$9*$E178*$N178*$G178*'Emission Factors'!$E$6),(('Flight Methodologies'!$K$18*'Flight Methodologies'!$K$17*$E178*N178*$G178*'Emission Factors'!$E$6)))
),"")</f>
        <v>2.6995680000000006</v>
      </c>
      <c r="S178" s="104">
        <f>IFERROR(((J178*$D178*$E178*$G178*'Emission Factors'!$E$7))
+
IF(SUM($O178:$P178)=0,0,
IF('Flight Methodologies'!$D$4="A",(0.5*'Flight Methodologies'!$E$9*$E178*SUM($O178:$P178)*$G178*'Emission Factors'!$E$7),
IF('Flight Methodologies'!$D$4="B",(('Flight Methodologies'!$E$19*'Flight Methodologies'!$E$17*$E178*SUM($O178:$P178)*$G178*'Emission Factors'!$E$7)),
IF('Flight Methodologies'!$D$4="C",(0.5*'Flight Methodologies'!$E$30*$E178*SUM($O178:$P178)*$G178*'Emission Factors'!$E$7),(('Flight Methodologies'!$E$42*'Flight Methodologies'!$E$40*$E178*SUM($O178:$P178)*$G178*'Emission Factors'!$E$7)))
)))
+
IF($N178=0,0,
IF('Flight Methodologies'!$K$4="A",(0.5*'Flight Methodologies'!$K$9*$E178*$N178*$G178*'Emission Factors'!$E$7),(('Flight Methodologies'!$K$19*'Flight Methodologies'!$K$17*$E178*N178*$G178*'Emission Factors'!$E$7)))
),"")</f>
        <v>0</v>
      </c>
      <c r="T178" s="104">
        <f>IFERROR(((K178*$D178*$E178*$G178*'Emission Factors'!$E$8))
+
IF(SUM($O178:$P178)=0,0,
IF('Flight Methodologies'!$D$4="A",0,
IF('Flight Methodologies'!$D$4="B",(('Flight Methodologies'!$E$20*'Flight Methodologies'!$E$17*$E178*SUM($O178:$P178)*$G178*'Emission Factors'!$E$8)),
IF('Flight Methodologies'!$D$4="C",0,(('Flight Methodologies'!$E$43*'Flight Methodologies'!$E$40*$E178*SUM($O178:$P178)*$G178*'Emission Factors'!$E$8)))
)))
+
IF($N178=0,0,
IF('Flight Methodologies'!$K$4="A",0,(('Flight Methodologies'!$K$20*'Flight Methodologies'!$K$17*$E178*N178*$G178*'Emission Factors'!$E$8)))
),"")</f>
        <v>0</v>
      </c>
      <c r="U178" s="104">
        <f>IFERROR(((L178*$D178*$E178*$G178*'Emission Factors'!$E$9))
+
IF(SUM($O178:$P178)=0,0,
IF('Flight Methodologies'!$D$4="A",0,
IF('Flight Methodologies'!$D$4="B",(('Flight Methodologies'!$E$21*'Flight Methodologies'!$E$17*$E178*SUM($O178:$P178)*$G178*'Emission Factors'!$E$9)),
IF('Flight Methodologies'!$D$4="C",0,(('Flight Methodologies'!$E$44*'Flight Methodologies'!$E$40*$E178*SUM($O178:$P178)*$G178*'Emission Factors'!$E$9)))
)))
+
IF($N178=0,0,
IF('Flight Methodologies'!$K$4="A",0,(('Flight Methodologies'!$K$21*'Flight Methodologies'!$K$17*$E178*N178*$G178*'Emission Factors'!$E$9)))
),"")</f>
        <v>1.6548363930201346</v>
      </c>
      <c r="V178" s="104">
        <f>IF(SUM(I178:P178)=0,"",
IF(SUM($O178:$P178)=0,0,
IF('Flight Methodologies'!$D$4="A",0,
IF('Flight Methodologies'!$D$4="B",(('Flight Methodologies'!$E$22*'Flight Methodologies'!$E$17*$E178*SUM($O178:$P178)*$G178*'Emission Factors'!$E$10)),
IF('Flight Methodologies'!$D$4="C",0,(('Flight Methodologies'!$E$45*'Flight Methodologies'!$E$40*$E178*SUM($O178:$P178)*$G178*'Emission Factors'!$E$10)))
)))
+
IF($N178=0,0,
IF('Flight Methodologies'!$K$4="A",0,(('Flight Methodologies'!$K$22*'Flight Methodologies'!$K$17*$E178*N178*$G178*'Emission Factors'!$E$10)))
))</f>
        <v>2.4075618001997316</v>
      </c>
      <c r="W178" s="104">
        <f>IFERROR(((M178*$D178*$E178*$G178*'Emission Factors'!$E$11))
+
IF(SUM($O178:$P178)=0,0,
IF('Flight Methodologies'!$D$4="A",0,
IF('Flight Methodologies'!$D$4="B",0,
IF('Flight Methodologies'!$D$4="C",0,0)
)))
+
IF($N178=0,0,
IF('Flight Methodologies'!$K$4="A",0,0)
),"")</f>
        <v>0</v>
      </c>
      <c r="X178" s="104">
        <f>IFERROR(IF('Flight Methodologies'!$K$4="A",((($D178-'Flight Methodologies'!$K$9)*$E178*$G178*$N178*'Emission Factors'!$E$12)),((($D178-'Flight Methodologies'!$K$17)*$E178*$G178*$N178*'Emission Factors'!$E$12))
)
+
IF(SUM($O178:$P178)=0,0,
IF('Flight Methodologies'!$D$4="A",0,
IF('Flight Methodologies'!$D$4="B",0,
IF('Flight Methodologies'!$D$4="C",('Flight Methodologies'!$E$29*$E178*SUM($O178:$P178)*$G178*'Emission Factors'!$E$12),('Flight Methodologies'!$E$39*$E178*SUM($O178:$P178)*$G178*'Emission Factors'!$E$12))
))),"")</f>
        <v>1058.9242356</v>
      </c>
      <c r="Y178" s="104">
        <f>IFERROR(IF('Flight Methodologies'!$D$4="A",((($D178-'Flight Methodologies'!$E$9)*$E178*$G178*$O178*'Emission Factors'!$E$13)),
IF('Flight Methodologies'!$D$4="B",((($D178-'Flight Methodologies'!$E$17)*$E178*$G178*$O178*'Emission Factors'!$E$13)),
IF('Flight Methodologies'!$D$4="C",((($D178-SUM('Flight Methodologies'!$E$29:$E$30))*$E178*$G178*$O178*'Emission Factors'!$E$13)),((($D178-SUM('Flight Methodologies'!$E$39:$E$40))*$E178*$G178*$O178*'Emission Factors'!$E$13)))))
+
IF(SUM($O178:$P178)=0,0,
IF('Flight Methodologies'!$D$4="A",0,
IF('Flight Methodologies'!$D$4="B",0,
IF('Flight Methodologies'!$D$4="C",0,0)
)))
+
IF($N178=0,0,
IF('Flight Methodologies'!$K$4="A",0,0)
),"")</f>
        <v>0</v>
      </c>
      <c r="Z178" s="104">
        <f>IFERROR(IF('Flight Methodologies'!$D$4="A",((($D178-'Flight Methodologies'!$E$9)*$E178*$G178*$P178*'Emission Factors'!$E$14)),
IF('Flight Methodologies'!$D$4="B",((($D178-'Flight Methodologies'!$E$17)*$E178*$G178*$P178*'Emission Factors'!$E$14)),
IF('Flight Methodologies'!$D$4="C",((($D178-SUM('Flight Methodologies'!$E$29:$E$30))*$E178*$G178*$P178*'Emission Factors'!$E$14)),((($D178-SUM('Flight Methodologies'!$E$39:$E$40))*$E178*$G178*$P178*'Emission Factors'!$E$14)))))
+
IF(SUM($O178:$P178)=0,0,
IF('Flight Methodologies'!$D$4="A",0,
IF('Flight Methodologies'!$D$4="B",0,
IF('Flight Methodologies'!$D$4="C",0,0)
)))
+
IF($N178=0,0,
IF('Flight Methodologies'!$K$4="A",0,0)
),"")</f>
        <v>12955.1214</v>
      </c>
      <c r="AA178" s="169">
        <f t="shared" si="4"/>
        <v>14020.80760179322</v>
      </c>
      <c r="AC178" s="109">
        <f t="shared" si="5"/>
        <v>14.020807601793219</v>
      </c>
    </row>
    <row r="179" spans="2:29" x14ac:dyDescent="0.35">
      <c r="B179" s="63" t="s">
        <v>433</v>
      </c>
      <c r="C179" s="63" t="str">
        <f>IFERROR(VLOOKUP(B179,'Country and Student Data'!$B$5:$E$300,2,FALSE),"")</f>
        <v>Oceania</v>
      </c>
      <c r="D179" s="104">
        <f>IFERROR(
VLOOKUP($B179,'Country and Student Data'!$B$5:$D$300,3,FALSE)
+
IF(OR(C179="Home",C179="UK"),0,
IF('Flight Methodologies'!$D$4="A",'Flight Methodologies'!$E$9,
IF('Flight Methodologies'!$D$4="B",'Flight Methodologies'!$E$17,
IF('Flight Methodologies'!$D$4="C",'Flight Methodologies'!$E$29+'Flight Methodologies'!$E$30,'Flight Methodologies'!$E$39+'Flight Methodologies'!$E$40)))), "")</f>
        <v>15548.34</v>
      </c>
      <c r="E179" s="101">
        <f>IFERROR(VLOOKUP(B179,'Country and Student Data'!B:E,4,FALSE),"")</f>
        <v>0</v>
      </c>
      <c r="G179" s="85">
        <v>2</v>
      </c>
      <c r="H179" s="66"/>
      <c r="I179" s="86"/>
      <c r="J179" s="86"/>
      <c r="K179" s="86"/>
      <c r="L179" s="86"/>
      <c r="M179" s="86"/>
      <c r="N179" s="86"/>
      <c r="O179" s="86"/>
      <c r="P179" s="86">
        <v>1</v>
      </c>
      <c r="R179" s="104">
        <f>IFERROR(
((I179*$D179*$E179*$G179*'Emission Factors'!$E$6))
+
IF(SUM($O179:$P179)=0,0,
IF('Flight Methodologies'!$D$4="A",(0.5*'Flight Methodologies'!$E$9*$E179*SUM($O179:$P179)*$G179*'Emission Factors'!$E$6),
IF('Flight Methodologies'!$D$4="B",(('Flight Methodologies'!$E$18*'Flight Methodologies'!$E$17*$E179*SUM($O179:$P179)*$G179*'Emission Factors'!$E$6)),
IF('Flight Methodologies'!$D$4="C",(0.5*'Flight Methodologies'!$E$30*$E179*SUM($O179:$P179)*$G179*'Emission Factors'!$E$6),(('Flight Methodologies'!$E$41*'Flight Methodologies'!$E$40*$E179*SUM($O179:$P179)*$G179*'Emission Factors'!$E$6)))
)))
+
IF($N179=0,0,
IF('Flight Methodologies'!$K$4="A",(0.5*'Flight Methodologies'!$K$9*$E179*$N179*$G179*'Emission Factors'!$E$6),(('Flight Methodologies'!$K$18*'Flight Methodologies'!$K$17*$E179*N179*$G179*'Emission Factors'!$E$6)))
),"")</f>
        <v>0</v>
      </c>
      <c r="S179" s="104">
        <f>IFERROR(((J179*$D179*$E179*$G179*'Emission Factors'!$E$7))
+
IF(SUM($O179:$P179)=0,0,
IF('Flight Methodologies'!$D$4="A",(0.5*'Flight Methodologies'!$E$9*$E179*SUM($O179:$P179)*$G179*'Emission Factors'!$E$7),
IF('Flight Methodologies'!$D$4="B",(('Flight Methodologies'!$E$19*'Flight Methodologies'!$E$17*$E179*SUM($O179:$P179)*$G179*'Emission Factors'!$E$7)),
IF('Flight Methodologies'!$D$4="C",(0.5*'Flight Methodologies'!$E$30*$E179*SUM($O179:$P179)*$G179*'Emission Factors'!$E$7),(('Flight Methodologies'!$E$42*'Flight Methodologies'!$E$40*$E179*SUM($O179:$P179)*$G179*'Emission Factors'!$E$7)))
)))
+
IF($N179=0,0,
IF('Flight Methodologies'!$K$4="A",(0.5*'Flight Methodologies'!$K$9*$E179*$N179*$G179*'Emission Factors'!$E$7),(('Flight Methodologies'!$K$19*'Flight Methodologies'!$K$17*$E179*N179*$G179*'Emission Factors'!$E$7)))
),"")</f>
        <v>0</v>
      </c>
      <c r="T179" s="104">
        <f>IFERROR(((K179*$D179*$E179*$G179*'Emission Factors'!$E$8))
+
IF(SUM($O179:$P179)=0,0,
IF('Flight Methodologies'!$D$4="A",0,
IF('Flight Methodologies'!$D$4="B",(('Flight Methodologies'!$E$20*'Flight Methodologies'!$E$17*$E179*SUM($O179:$P179)*$G179*'Emission Factors'!$E$8)),
IF('Flight Methodologies'!$D$4="C",0,(('Flight Methodologies'!$E$43*'Flight Methodologies'!$E$40*$E179*SUM($O179:$P179)*$G179*'Emission Factors'!$E$8)))
)))
+
IF($N179=0,0,
IF('Flight Methodologies'!$K$4="A",0,(('Flight Methodologies'!$K$20*'Flight Methodologies'!$K$17*$E179*N179*$G179*'Emission Factors'!$E$8)))
),"")</f>
        <v>0</v>
      </c>
      <c r="U179" s="104">
        <f>IFERROR(((L179*$D179*$E179*$G179*'Emission Factors'!$E$9))
+
IF(SUM($O179:$P179)=0,0,
IF('Flight Methodologies'!$D$4="A",0,
IF('Flight Methodologies'!$D$4="B",(('Flight Methodologies'!$E$21*'Flight Methodologies'!$E$17*$E179*SUM($O179:$P179)*$G179*'Emission Factors'!$E$9)),
IF('Flight Methodologies'!$D$4="C",0,(('Flight Methodologies'!$E$44*'Flight Methodologies'!$E$40*$E179*SUM($O179:$P179)*$G179*'Emission Factors'!$E$9)))
)))
+
IF($N179=0,0,
IF('Flight Methodologies'!$K$4="A",0,(('Flight Methodologies'!$K$21*'Flight Methodologies'!$K$17*$E179*N179*$G179*'Emission Factors'!$E$9)))
),"")</f>
        <v>0</v>
      </c>
      <c r="V179" s="104">
        <f>IF(SUM(I179:P179)=0,"",
IF(SUM($O179:$P179)=0,0,
IF('Flight Methodologies'!$D$4="A",0,
IF('Flight Methodologies'!$D$4="B",(('Flight Methodologies'!$E$22*'Flight Methodologies'!$E$17*$E179*SUM($O179:$P179)*$G179*'Emission Factors'!$E$10)),
IF('Flight Methodologies'!$D$4="C",0,(('Flight Methodologies'!$E$45*'Flight Methodologies'!$E$40*$E179*SUM($O179:$P179)*$G179*'Emission Factors'!$E$10)))
)))
+
IF($N179=0,0,
IF('Flight Methodologies'!$K$4="A",0,(('Flight Methodologies'!$K$22*'Flight Methodologies'!$K$17*$E179*N179*$G179*'Emission Factors'!$E$10)))
))</f>
        <v>0</v>
      </c>
      <c r="W179" s="104">
        <f>IFERROR(((M179*$D179*$E179*$G179*'Emission Factors'!$E$11))
+
IF(SUM($O179:$P179)=0,0,
IF('Flight Methodologies'!$D$4="A",0,
IF('Flight Methodologies'!$D$4="B",0,
IF('Flight Methodologies'!$D$4="C",0,0)
)))
+
IF($N179=0,0,
IF('Flight Methodologies'!$K$4="A",0,0)
),"")</f>
        <v>0</v>
      </c>
      <c r="X179" s="104">
        <f>IFERROR(IF('Flight Methodologies'!$K$4="A",((($D179-'Flight Methodologies'!$K$9)*$E179*$G179*$N179*'Emission Factors'!$E$12)),((($D179-'Flight Methodologies'!$K$17)*$E179*$G179*$N179*'Emission Factors'!$E$12))
)
+
IF(SUM($O179:$P179)=0,0,
IF('Flight Methodologies'!$D$4="A",0,
IF('Flight Methodologies'!$D$4="B",0,
IF('Flight Methodologies'!$D$4="C",('Flight Methodologies'!$E$29*$E179*SUM($O179:$P179)*$G179*'Emission Factors'!$E$12),('Flight Methodologies'!$E$39*$E179*SUM($O179:$P179)*$G179*'Emission Factors'!$E$12))
))),"")</f>
        <v>0</v>
      </c>
      <c r="Y179" s="104">
        <f>IFERROR(IF('Flight Methodologies'!$D$4="A",((($D179-'Flight Methodologies'!$E$9)*$E179*$G179*$O179*'Emission Factors'!$E$13)),
IF('Flight Methodologies'!$D$4="B",((($D179-'Flight Methodologies'!$E$17)*$E179*$G179*$O179*'Emission Factors'!$E$13)),
IF('Flight Methodologies'!$D$4="C",((($D179-SUM('Flight Methodologies'!$E$29:$E$30))*$E179*$G179*$O179*'Emission Factors'!$E$13)),((($D179-SUM('Flight Methodologies'!$E$39:$E$40))*$E179*$G179*$O179*'Emission Factors'!$E$13)))))
+
IF(SUM($O179:$P179)=0,0,
IF('Flight Methodologies'!$D$4="A",0,
IF('Flight Methodologies'!$D$4="B",0,
IF('Flight Methodologies'!$D$4="C",0,0)
)))
+
IF($N179=0,0,
IF('Flight Methodologies'!$K$4="A",0,0)
),"")</f>
        <v>0</v>
      </c>
      <c r="Z179" s="104">
        <f>IFERROR(IF('Flight Methodologies'!$D$4="A",((($D179-'Flight Methodologies'!$E$9)*$E179*$G179*$P179*'Emission Factors'!$E$14)),
IF('Flight Methodologies'!$D$4="B",((($D179-'Flight Methodologies'!$E$17)*$E179*$G179*$P179*'Emission Factors'!$E$14)),
IF('Flight Methodologies'!$D$4="C",((($D179-SUM('Flight Methodologies'!$E$29:$E$30))*$E179*$G179*$P179*'Emission Factors'!$E$14)),((($D179-SUM('Flight Methodologies'!$E$39:$E$40))*$E179*$G179*$P179*'Emission Factors'!$E$14)))))
+
IF(SUM($O179:$P179)=0,0,
IF('Flight Methodologies'!$D$4="A",0,
IF('Flight Methodologies'!$D$4="B",0,
IF('Flight Methodologies'!$D$4="C",0,0)
)))
+
IF($N179=0,0,
IF('Flight Methodologies'!$K$4="A",0,0)
),"")</f>
        <v>0</v>
      </c>
      <c r="AA179" s="169">
        <f t="shared" si="4"/>
        <v>0</v>
      </c>
      <c r="AC179" s="109">
        <f t="shared" si="5"/>
        <v>0</v>
      </c>
    </row>
    <row r="180" spans="2:29" x14ac:dyDescent="0.35">
      <c r="B180" s="63" t="s">
        <v>164</v>
      </c>
      <c r="C180" s="63" t="str">
        <f>IFERROR(VLOOKUP(B180,'Country and Student Data'!$B$5:$E$300,2,FALSE),"")</f>
        <v>Europe</v>
      </c>
      <c r="D180" s="104">
        <f>IFERROR(
VLOOKUP($B180,'Country and Student Data'!$B$5:$D$300,3,FALSE)
+
IF(OR(C180="Home",C180="UK"),0,
IF('Flight Methodologies'!$D$4="A",'Flight Methodologies'!$E$9,
IF('Flight Methodologies'!$D$4="B",'Flight Methodologies'!$E$17,
IF('Flight Methodologies'!$D$4="C",'Flight Methodologies'!$E$29+'Flight Methodologies'!$E$30,'Flight Methodologies'!$E$39+'Flight Methodologies'!$E$40)))), "")</f>
        <v>2105.5700000000002</v>
      </c>
      <c r="E180" s="101">
        <f>IFERROR(VLOOKUP(B180,'Country and Student Data'!B:E,4,FALSE),"")</f>
        <v>81</v>
      </c>
      <c r="G180" s="85">
        <v>2</v>
      </c>
      <c r="H180" s="66"/>
      <c r="I180" s="86"/>
      <c r="J180" s="86"/>
      <c r="K180" s="86"/>
      <c r="L180" s="86"/>
      <c r="M180" s="86"/>
      <c r="N180" s="86"/>
      <c r="O180" s="86">
        <v>1</v>
      </c>
      <c r="P180" s="86"/>
      <c r="R180" s="104">
        <f>IFERROR(
((I180*$D180*$E180*$G180*'Emission Factors'!$E$6))
+
IF(SUM($O180:$P180)=0,0,
IF('Flight Methodologies'!$D$4="A",(0.5*'Flight Methodologies'!$E$9*$E180*SUM($O180:$P180)*$G180*'Emission Factors'!$E$6),
IF('Flight Methodologies'!$D$4="B",(('Flight Methodologies'!$E$18*'Flight Methodologies'!$E$17*$E180*SUM($O180:$P180)*$G180*'Emission Factors'!$E$6)),
IF('Flight Methodologies'!$D$4="C",(0.5*'Flight Methodologies'!$E$30*$E180*SUM($O180:$P180)*$G180*'Emission Factors'!$E$6),(('Flight Methodologies'!$E$41*'Flight Methodologies'!$E$40*$E180*SUM($O180:$P180)*$G180*'Emission Factors'!$E$6)))
)))
+
IF($N180=0,0,
IF('Flight Methodologies'!$K$4="A",(0.5*'Flight Methodologies'!$K$9*$E180*$N180*$G180*'Emission Factors'!$E$6),(('Flight Methodologies'!$K$18*'Flight Methodologies'!$K$17*$E180*N180*$G180*'Emission Factors'!$E$6)))
),"")</f>
        <v>72.88833600000001</v>
      </c>
      <c r="S180" s="104">
        <f>IFERROR(((J180*$D180*$E180*$G180*'Emission Factors'!$E$7))
+
IF(SUM($O180:$P180)=0,0,
IF('Flight Methodologies'!$D$4="A",(0.5*'Flight Methodologies'!$E$9*$E180*SUM($O180:$P180)*$G180*'Emission Factors'!$E$7),
IF('Flight Methodologies'!$D$4="B",(('Flight Methodologies'!$E$19*'Flight Methodologies'!$E$17*$E180*SUM($O180:$P180)*$G180*'Emission Factors'!$E$7)),
IF('Flight Methodologies'!$D$4="C",(0.5*'Flight Methodologies'!$E$30*$E180*SUM($O180:$P180)*$G180*'Emission Factors'!$E$7),(('Flight Methodologies'!$E$42*'Flight Methodologies'!$E$40*$E180*SUM($O180:$P180)*$G180*'Emission Factors'!$E$7)))
)))
+
IF($N180=0,0,
IF('Flight Methodologies'!$K$4="A",(0.5*'Flight Methodologies'!$K$9*$E180*$N180*$G180*'Emission Factors'!$E$7),(('Flight Methodologies'!$K$19*'Flight Methodologies'!$K$17*$E180*N180*$G180*'Emission Factors'!$E$7)))
),"")</f>
        <v>0</v>
      </c>
      <c r="T180" s="104">
        <f>IFERROR(((K180*$D180*$E180*$G180*'Emission Factors'!$E$8))
+
IF(SUM($O180:$P180)=0,0,
IF('Flight Methodologies'!$D$4="A",0,
IF('Flight Methodologies'!$D$4="B",(('Flight Methodologies'!$E$20*'Flight Methodologies'!$E$17*$E180*SUM($O180:$P180)*$G180*'Emission Factors'!$E$8)),
IF('Flight Methodologies'!$D$4="C",0,(('Flight Methodologies'!$E$43*'Flight Methodologies'!$E$40*$E180*SUM($O180:$P180)*$G180*'Emission Factors'!$E$8)))
)))
+
IF($N180=0,0,
IF('Flight Methodologies'!$K$4="A",0,(('Flight Methodologies'!$K$20*'Flight Methodologies'!$K$17*$E180*N180*$G180*'Emission Factors'!$E$8)))
),"")</f>
        <v>0</v>
      </c>
      <c r="U180" s="104">
        <f>IFERROR(((L180*$D180*$E180*$G180*'Emission Factors'!$E$9))
+
IF(SUM($O180:$P180)=0,0,
IF('Flight Methodologies'!$D$4="A",0,
IF('Flight Methodologies'!$D$4="B",(('Flight Methodologies'!$E$21*'Flight Methodologies'!$E$17*$E180*SUM($O180:$P180)*$G180*'Emission Factors'!$E$9)),
IF('Flight Methodologies'!$D$4="C",0,(('Flight Methodologies'!$E$44*'Flight Methodologies'!$E$40*$E180*SUM($O180:$P180)*$G180*'Emission Factors'!$E$9)))
)))
+
IF($N180=0,0,
IF('Flight Methodologies'!$K$4="A",0,(('Flight Methodologies'!$K$21*'Flight Methodologies'!$K$17*$E180*N180*$G180*'Emission Factors'!$E$9)))
),"")</f>
        <v>44.680582611543628</v>
      </c>
      <c r="V180" s="104">
        <f>IF(SUM(I180:P180)=0,"",
IF(SUM($O180:$P180)=0,0,
IF('Flight Methodologies'!$D$4="A",0,
IF('Flight Methodologies'!$D$4="B",(('Flight Methodologies'!$E$22*'Flight Methodologies'!$E$17*$E180*SUM($O180:$P180)*$G180*'Emission Factors'!$E$10)),
IF('Flight Methodologies'!$D$4="C",0,(('Flight Methodologies'!$E$45*'Flight Methodologies'!$E$40*$E180*SUM($O180:$P180)*$G180*'Emission Factors'!$E$10)))
)))
+
IF($N180=0,0,
IF('Flight Methodologies'!$K$4="A",0,(('Flight Methodologies'!$K$22*'Flight Methodologies'!$K$17*$E180*N180*$G180*'Emission Factors'!$E$10)))
))</f>
        <v>65.004168605392749</v>
      </c>
      <c r="W180" s="104">
        <f>IFERROR(((M180*$D180*$E180*$G180*'Emission Factors'!$E$11))
+
IF(SUM($O180:$P180)=0,0,
IF('Flight Methodologies'!$D$4="A",0,
IF('Flight Methodologies'!$D$4="B",0,
IF('Flight Methodologies'!$D$4="C",0,0)
)))
+
IF($N180=0,0,
IF('Flight Methodologies'!$K$4="A",0,0)
),"")</f>
        <v>0</v>
      </c>
      <c r="X180" s="104">
        <f>IFERROR(IF('Flight Methodologies'!$K$4="A",((($D180-'Flight Methodologies'!$K$9)*$E180*$G180*$N180*'Emission Factors'!$E$12)),((($D180-'Flight Methodologies'!$K$17)*$E180*$G180*$N180*'Emission Factors'!$E$12))
)
+
IF(SUM($O180:$P180)=0,0,
IF('Flight Methodologies'!$D$4="A",0,
IF('Flight Methodologies'!$D$4="B",0,
IF('Flight Methodologies'!$D$4="C",('Flight Methodologies'!$E$29*$E180*SUM($O180:$P180)*$G180*'Emission Factors'!$E$12),('Flight Methodologies'!$E$39*$E180*SUM($O180:$P180)*$G180*'Emission Factors'!$E$12))
))),"")</f>
        <v>28590.954361199998</v>
      </c>
      <c r="Y180" s="104">
        <f>IFERROR(IF('Flight Methodologies'!$D$4="A",((($D180-'Flight Methodologies'!$E$9)*$E180*$G180*$O180*'Emission Factors'!$E$13)),
IF('Flight Methodologies'!$D$4="B",((($D180-'Flight Methodologies'!$E$17)*$E180*$G180*$O180*'Emission Factors'!$E$13)),
IF('Flight Methodologies'!$D$4="C",((($D180-SUM('Flight Methodologies'!$E$29:$E$30))*$E180*$G180*$O180*'Emission Factors'!$E$13)),((($D180-SUM('Flight Methodologies'!$E$39:$E$40))*$E180*$G180*$O180*'Emission Factors'!$E$13)))))
+
IF(SUM($O180:$P180)=0,0,
IF('Flight Methodologies'!$D$4="A",0,
IF('Flight Methodologies'!$D$4="B",0,
IF('Flight Methodologies'!$D$4="C",0,0)
)))
+
IF($N180=0,0,
IF('Flight Methodologies'!$K$4="A",0,0)
),"")</f>
        <v>42956.163</v>
      </c>
      <c r="Z180" s="104">
        <f>IFERROR(IF('Flight Methodologies'!$D$4="A",((($D180-'Flight Methodologies'!$E$9)*$E180*$G180*$P180*'Emission Factors'!$E$14)),
IF('Flight Methodologies'!$D$4="B",((($D180-'Flight Methodologies'!$E$17)*$E180*$G180*$P180*'Emission Factors'!$E$14)),
IF('Flight Methodologies'!$D$4="C",((($D180-SUM('Flight Methodologies'!$E$29:$E$30))*$E180*$G180*$P180*'Emission Factors'!$E$14)),((($D180-SUM('Flight Methodologies'!$E$39:$E$40))*$E180*$G180*$P180*'Emission Factors'!$E$14)))))
+
IF(SUM($O180:$P180)=0,0,
IF('Flight Methodologies'!$D$4="A",0,
IF('Flight Methodologies'!$D$4="B",0,
IF('Flight Methodologies'!$D$4="C",0,0)
)))
+
IF($N180=0,0,
IF('Flight Methodologies'!$K$4="A",0,0)
),"")</f>
        <v>0</v>
      </c>
      <c r="AA180" s="169">
        <f t="shared" si="4"/>
        <v>71729.690448416935</v>
      </c>
      <c r="AC180" s="109">
        <f t="shared" si="5"/>
        <v>71.729690448416932</v>
      </c>
    </row>
    <row r="181" spans="2:29" x14ac:dyDescent="0.35">
      <c r="B181" s="63" t="s">
        <v>165</v>
      </c>
      <c r="C181" s="63" t="str">
        <f>IFERROR(VLOOKUP(B181,'Country and Student Data'!$B$5:$E$300,2,FALSE),"")</f>
        <v>Europe</v>
      </c>
      <c r="D181" s="104">
        <f>IFERROR(
VLOOKUP($B181,'Country and Student Data'!$B$5:$D$300,3,FALSE)
+
IF(OR(C181="Home",C181="UK"),0,
IF('Flight Methodologies'!$D$4="A",'Flight Methodologies'!$E$9,
IF('Flight Methodologies'!$D$4="B",'Flight Methodologies'!$E$17,
IF('Flight Methodologies'!$D$4="C",'Flight Methodologies'!$E$29+'Flight Methodologies'!$E$30,'Flight Methodologies'!$E$39+'Flight Methodologies'!$E$40)))), "")</f>
        <v>2273.5700000000002</v>
      </c>
      <c r="E181" s="101">
        <f>IFERROR(VLOOKUP(B181,'Country and Student Data'!B:E,4,FALSE),"")</f>
        <v>11</v>
      </c>
      <c r="G181" s="85">
        <v>2</v>
      </c>
      <c r="H181" s="66"/>
      <c r="I181" s="86"/>
      <c r="J181" s="86"/>
      <c r="K181" s="86"/>
      <c r="L181" s="86"/>
      <c r="M181" s="86"/>
      <c r="N181" s="86"/>
      <c r="O181" s="86">
        <v>1</v>
      </c>
      <c r="P181" s="86"/>
      <c r="R181" s="104">
        <f>IFERROR(
((I181*$D181*$E181*$G181*'Emission Factors'!$E$6))
+
IF(SUM($O181:$P181)=0,0,
IF('Flight Methodologies'!$D$4="A",(0.5*'Flight Methodologies'!$E$9*$E181*SUM($O181:$P181)*$G181*'Emission Factors'!$E$6),
IF('Flight Methodologies'!$D$4="B",(('Flight Methodologies'!$E$18*'Flight Methodologies'!$E$17*$E181*SUM($O181:$P181)*$G181*'Emission Factors'!$E$6)),
IF('Flight Methodologies'!$D$4="C",(0.5*'Flight Methodologies'!$E$30*$E181*SUM($O181:$P181)*$G181*'Emission Factors'!$E$6),(('Flight Methodologies'!$E$41*'Flight Methodologies'!$E$40*$E181*SUM($O181:$P181)*$G181*'Emission Factors'!$E$6)))
)))
+
IF($N181=0,0,
IF('Flight Methodologies'!$K$4="A",(0.5*'Flight Methodologies'!$K$9*$E181*$N181*$G181*'Emission Factors'!$E$6),(('Flight Methodologies'!$K$18*'Flight Methodologies'!$K$17*$E181*N181*$G181*'Emission Factors'!$E$6)))
),"")</f>
        <v>9.898416000000001</v>
      </c>
      <c r="S181" s="104">
        <f>IFERROR(((J181*$D181*$E181*$G181*'Emission Factors'!$E$7))
+
IF(SUM($O181:$P181)=0,0,
IF('Flight Methodologies'!$D$4="A",(0.5*'Flight Methodologies'!$E$9*$E181*SUM($O181:$P181)*$G181*'Emission Factors'!$E$7),
IF('Flight Methodologies'!$D$4="B",(('Flight Methodologies'!$E$19*'Flight Methodologies'!$E$17*$E181*SUM($O181:$P181)*$G181*'Emission Factors'!$E$7)),
IF('Flight Methodologies'!$D$4="C",(0.5*'Flight Methodologies'!$E$30*$E181*SUM($O181:$P181)*$G181*'Emission Factors'!$E$7),(('Flight Methodologies'!$E$42*'Flight Methodologies'!$E$40*$E181*SUM($O181:$P181)*$G181*'Emission Factors'!$E$7)))
)))
+
IF($N181=0,0,
IF('Flight Methodologies'!$K$4="A",(0.5*'Flight Methodologies'!$K$9*$E181*$N181*$G181*'Emission Factors'!$E$7),(('Flight Methodologies'!$K$19*'Flight Methodologies'!$K$17*$E181*N181*$G181*'Emission Factors'!$E$7)))
),"")</f>
        <v>0</v>
      </c>
      <c r="T181" s="104">
        <f>IFERROR(((K181*$D181*$E181*$G181*'Emission Factors'!$E$8))
+
IF(SUM($O181:$P181)=0,0,
IF('Flight Methodologies'!$D$4="A",0,
IF('Flight Methodologies'!$D$4="B",(('Flight Methodologies'!$E$20*'Flight Methodologies'!$E$17*$E181*SUM($O181:$P181)*$G181*'Emission Factors'!$E$8)),
IF('Flight Methodologies'!$D$4="C",0,(('Flight Methodologies'!$E$43*'Flight Methodologies'!$E$40*$E181*SUM($O181:$P181)*$G181*'Emission Factors'!$E$8)))
)))
+
IF($N181=0,0,
IF('Flight Methodologies'!$K$4="A",0,(('Flight Methodologies'!$K$20*'Flight Methodologies'!$K$17*$E181*N181*$G181*'Emission Factors'!$E$8)))
),"")</f>
        <v>0</v>
      </c>
      <c r="U181" s="104">
        <f>IFERROR(((L181*$D181*$E181*$G181*'Emission Factors'!$E$9))
+
IF(SUM($O181:$P181)=0,0,
IF('Flight Methodologies'!$D$4="A",0,
IF('Flight Methodologies'!$D$4="B",(('Flight Methodologies'!$E$21*'Flight Methodologies'!$E$17*$E181*SUM($O181:$P181)*$G181*'Emission Factors'!$E$9)),
IF('Flight Methodologies'!$D$4="C",0,(('Flight Methodologies'!$E$44*'Flight Methodologies'!$E$40*$E181*SUM($O181:$P181)*$G181*'Emission Factors'!$E$9)))
)))
+
IF($N181=0,0,
IF('Flight Methodologies'!$K$4="A",0,(('Flight Methodologies'!$K$21*'Flight Methodologies'!$K$17*$E181*N181*$G181*'Emission Factors'!$E$9)))
),"")</f>
        <v>6.067733441073826</v>
      </c>
      <c r="V181" s="104">
        <f>IF(SUM(I181:P181)=0,"",
IF(SUM($O181:$P181)=0,0,
IF('Flight Methodologies'!$D$4="A",0,
IF('Flight Methodologies'!$D$4="B",(('Flight Methodologies'!$E$22*'Flight Methodologies'!$E$17*$E181*SUM($O181:$P181)*$G181*'Emission Factors'!$E$10)),
IF('Flight Methodologies'!$D$4="C",0,(('Flight Methodologies'!$E$45*'Flight Methodologies'!$E$40*$E181*SUM($O181:$P181)*$G181*'Emission Factors'!$E$10)))
)))
+
IF($N181=0,0,
IF('Flight Methodologies'!$K$4="A",0,(('Flight Methodologies'!$K$22*'Flight Methodologies'!$K$17*$E181*N181*$G181*'Emission Factors'!$E$10)))
))</f>
        <v>8.8277266007323476</v>
      </c>
      <c r="W181" s="104">
        <f>IFERROR(((M181*$D181*$E181*$G181*'Emission Factors'!$E$11))
+
IF(SUM($O181:$P181)=0,0,
IF('Flight Methodologies'!$D$4="A",0,
IF('Flight Methodologies'!$D$4="B",0,
IF('Flight Methodologies'!$D$4="C",0,0)
)))
+
IF($N181=0,0,
IF('Flight Methodologies'!$K$4="A",0,0)
),"")</f>
        <v>0</v>
      </c>
      <c r="X181" s="104">
        <f>IFERROR(IF('Flight Methodologies'!$K$4="A",((($D181-'Flight Methodologies'!$K$9)*$E181*$G181*$N181*'Emission Factors'!$E$12)),((($D181-'Flight Methodologies'!$K$17)*$E181*$G181*$N181*'Emission Factors'!$E$12))
)
+
IF(SUM($O181:$P181)=0,0,
IF('Flight Methodologies'!$D$4="A",0,
IF('Flight Methodologies'!$D$4="B",0,
IF('Flight Methodologies'!$D$4="C",('Flight Methodologies'!$E$29*$E181*SUM($O181:$P181)*$G181*'Emission Factors'!$E$12),('Flight Methodologies'!$E$39*$E181*SUM($O181:$P181)*$G181*'Emission Factors'!$E$12))
))),"")</f>
        <v>3882.7221971999998</v>
      </c>
      <c r="Y181" s="104">
        <f>IFERROR(IF('Flight Methodologies'!$D$4="A",((($D181-'Flight Methodologies'!$E$9)*$E181*$G181*$O181*'Emission Factors'!$E$13)),
IF('Flight Methodologies'!$D$4="B",((($D181-'Flight Methodologies'!$E$17)*$E181*$G181*$O181*'Emission Factors'!$E$13)),
IF('Flight Methodologies'!$D$4="C",((($D181-SUM('Flight Methodologies'!$E$29:$E$30))*$E181*$G181*$O181*'Emission Factors'!$E$13)),((($D181-SUM('Flight Methodologies'!$E$39:$E$40))*$E181*$G181*$O181*'Emission Factors'!$E$13)))))
+
IF(SUM($O181:$P181)=0,0,
IF('Flight Methodologies'!$D$4="A",0,
IF('Flight Methodologies'!$D$4="B",0,
IF('Flight Methodologies'!$D$4="C",0,0)
)))
+
IF($N181=0,0,
IF('Flight Methodologies'!$K$4="A",0,0)
),"")</f>
        <v>6509.4405200000001</v>
      </c>
      <c r="Z181" s="104">
        <f>IFERROR(IF('Flight Methodologies'!$D$4="A",((($D181-'Flight Methodologies'!$E$9)*$E181*$G181*$P181*'Emission Factors'!$E$14)),
IF('Flight Methodologies'!$D$4="B",((($D181-'Flight Methodologies'!$E$17)*$E181*$G181*$P181*'Emission Factors'!$E$14)),
IF('Flight Methodologies'!$D$4="C",((($D181-SUM('Flight Methodologies'!$E$29:$E$30))*$E181*$G181*$P181*'Emission Factors'!$E$14)),((($D181-SUM('Flight Methodologies'!$E$39:$E$40))*$E181*$G181*$P181*'Emission Factors'!$E$14)))))
+
IF(SUM($O181:$P181)=0,0,
IF('Flight Methodologies'!$D$4="A",0,
IF('Flight Methodologies'!$D$4="B",0,
IF('Flight Methodologies'!$D$4="C",0,0)
)))
+
IF($N181=0,0,
IF('Flight Methodologies'!$K$4="A",0,0)
),"")</f>
        <v>0</v>
      </c>
      <c r="AA181" s="169">
        <f t="shared" si="4"/>
        <v>10416.956593241806</v>
      </c>
      <c r="AC181" s="109">
        <f t="shared" si="5"/>
        <v>10.416956593241807</v>
      </c>
    </row>
    <row r="182" spans="2:29" ht="31" x14ac:dyDescent="0.35">
      <c r="B182" s="63" t="s">
        <v>166</v>
      </c>
      <c r="C182" s="63" t="str">
        <f>IFERROR(VLOOKUP(B182,'Country and Student Data'!$B$5:$E$300,2,FALSE),"")</f>
        <v>North America</v>
      </c>
      <c r="D182" s="104">
        <f>IFERROR(
VLOOKUP($B182,'Country and Student Data'!$B$5:$D$300,3,FALSE)
+
IF(OR(C182="Home",C182="UK"),0,
IF('Flight Methodologies'!$D$4="A",'Flight Methodologies'!$E$9,
IF('Flight Methodologies'!$D$4="B",'Flight Methodologies'!$E$17,
IF('Flight Methodologies'!$D$4="C",'Flight Methodologies'!$E$29+'Flight Methodologies'!$E$30,'Flight Methodologies'!$E$39+'Flight Methodologies'!$E$40)))), "")</f>
        <v>7413.38</v>
      </c>
      <c r="E182" s="101">
        <f>IFERROR(VLOOKUP(B182,'Country and Student Data'!B:E,4,FALSE),"")</f>
        <v>0</v>
      </c>
      <c r="G182" s="85">
        <v>2</v>
      </c>
      <c r="H182" s="66"/>
      <c r="I182" s="86"/>
      <c r="J182" s="86"/>
      <c r="K182" s="86"/>
      <c r="L182" s="86"/>
      <c r="M182" s="86"/>
      <c r="N182" s="86"/>
      <c r="O182" s="86"/>
      <c r="P182" s="86">
        <v>1</v>
      </c>
      <c r="R182" s="104">
        <f>IFERROR(
((I182*$D182*$E182*$G182*'Emission Factors'!$E$6))
+
IF(SUM($O182:$P182)=0,0,
IF('Flight Methodologies'!$D$4="A",(0.5*'Flight Methodologies'!$E$9*$E182*SUM($O182:$P182)*$G182*'Emission Factors'!$E$6),
IF('Flight Methodologies'!$D$4="B",(('Flight Methodologies'!$E$18*'Flight Methodologies'!$E$17*$E182*SUM($O182:$P182)*$G182*'Emission Factors'!$E$6)),
IF('Flight Methodologies'!$D$4="C",(0.5*'Flight Methodologies'!$E$30*$E182*SUM($O182:$P182)*$G182*'Emission Factors'!$E$6),(('Flight Methodologies'!$E$41*'Flight Methodologies'!$E$40*$E182*SUM($O182:$P182)*$G182*'Emission Factors'!$E$6)))
)))
+
IF($N182=0,0,
IF('Flight Methodologies'!$K$4="A",(0.5*'Flight Methodologies'!$K$9*$E182*$N182*$G182*'Emission Factors'!$E$6),(('Flight Methodologies'!$K$18*'Flight Methodologies'!$K$17*$E182*N182*$G182*'Emission Factors'!$E$6)))
),"")</f>
        <v>0</v>
      </c>
      <c r="S182" s="104">
        <f>IFERROR(((J182*$D182*$E182*$G182*'Emission Factors'!$E$7))
+
IF(SUM($O182:$P182)=0,0,
IF('Flight Methodologies'!$D$4="A",(0.5*'Flight Methodologies'!$E$9*$E182*SUM($O182:$P182)*$G182*'Emission Factors'!$E$7),
IF('Flight Methodologies'!$D$4="B",(('Flight Methodologies'!$E$19*'Flight Methodologies'!$E$17*$E182*SUM($O182:$P182)*$G182*'Emission Factors'!$E$7)),
IF('Flight Methodologies'!$D$4="C",(0.5*'Flight Methodologies'!$E$30*$E182*SUM($O182:$P182)*$G182*'Emission Factors'!$E$7),(('Flight Methodologies'!$E$42*'Flight Methodologies'!$E$40*$E182*SUM($O182:$P182)*$G182*'Emission Factors'!$E$7)))
)))
+
IF($N182=0,0,
IF('Flight Methodologies'!$K$4="A",(0.5*'Flight Methodologies'!$K$9*$E182*$N182*$G182*'Emission Factors'!$E$7),(('Flight Methodologies'!$K$19*'Flight Methodologies'!$K$17*$E182*N182*$G182*'Emission Factors'!$E$7)))
),"")</f>
        <v>0</v>
      </c>
      <c r="T182" s="104">
        <f>IFERROR(((K182*$D182*$E182*$G182*'Emission Factors'!$E$8))
+
IF(SUM($O182:$P182)=0,0,
IF('Flight Methodologies'!$D$4="A",0,
IF('Flight Methodologies'!$D$4="B",(('Flight Methodologies'!$E$20*'Flight Methodologies'!$E$17*$E182*SUM($O182:$P182)*$G182*'Emission Factors'!$E$8)),
IF('Flight Methodologies'!$D$4="C",0,(('Flight Methodologies'!$E$43*'Flight Methodologies'!$E$40*$E182*SUM($O182:$P182)*$G182*'Emission Factors'!$E$8)))
)))
+
IF($N182=0,0,
IF('Flight Methodologies'!$K$4="A",0,(('Flight Methodologies'!$K$20*'Flight Methodologies'!$K$17*$E182*N182*$G182*'Emission Factors'!$E$8)))
),"")</f>
        <v>0</v>
      </c>
      <c r="U182" s="104">
        <f>IFERROR(((L182*$D182*$E182*$G182*'Emission Factors'!$E$9))
+
IF(SUM($O182:$P182)=0,0,
IF('Flight Methodologies'!$D$4="A",0,
IF('Flight Methodologies'!$D$4="B",(('Flight Methodologies'!$E$21*'Flight Methodologies'!$E$17*$E182*SUM($O182:$P182)*$G182*'Emission Factors'!$E$9)),
IF('Flight Methodologies'!$D$4="C",0,(('Flight Methodologies'!$E$44*'Flight Methodologies'!$E$40*$E182*SUM($O182:$P182)*$G182*'Emission Factors'!$E$9)))
)))
+
IF($N182=0,0,
IF('Flight Methodologies'!$K$4="A",0,(('Flight Methodologies'!$K$21*'Flight Methodologies'!$K$17*$E182*N182*$G182*'Emission Factors'!$E$9)))
),"")</f>
        <v>0</v>
      </c>
      <c r="V182" s="104">
        <f>IF(SUM(I182:P182)=0,"",
IF(SUM($O182:$P182)=0,0,
IF('Flight Methodologies'!$D$4="A",0,
IF('Flight Methodologies'!$D$4="B",(('Flight Methodologies'!$E$22*'Flight Methodologies'!$E$17*$E182*SUM($O182:$P182)*$G182*'Emission Factors'!$E$10)),
IF('Flight Methodologies'!$D$4="C",0,(('Flight Methodologies'!$E$45*'Flight Methodologies'!$E$40*$E182*SUM($O182:$P182)*$G182*'Emission Factors'!$E$10)))
)))
+
IF($N182=0,0,
IF('Flight Methodologies'!$K$4="A",0,(('Flight Methodologies'!$K$22*'Flight Methodologies'!$K$17*$E182*N182*$G182*'Emission Factors'!$E$10)))
))</f>
        <v>0</v>
      </c>
      <c r="W182" s="104">
        <f>IFERROR(((M182*$D182*$E182*$G182*'Emission Factors'!$E$11))
+
IF(SUM($O182:$P182)=0,0,
IF('Flight Methodologies'!$D$4="A",0,
IF('Flight Methodologies'!$D$4="B",0,
IF('Flight Methodologies'!$D$4="C",0,0)
)))
+
IF($N182=0,0,
IF('Flight Methodologies'!$K$4="A",0,0)
),"")</f>
        <v>0</v>
      </c>
      <c r="X182" s="104">
        <f>IFERROR(IF('Flight Methodologies'!$K$4="A",((($D182-'Flight Methodologies'!$K$9)*$E182*$G182*$N182*'Emission Factors'!$E$12)),((($D182-'Flight Methodologies'!$K$17)*$E182*$G182*$N182*'Emission Factors'!$E$12))
)
+
IF(SUM($O182:$P182)=0,0,
IF('Flight Methodologies'!$D$4="A",0,
IF('Flight Methodologies'!$D$4="B",0,
IF('Flight Methodologies'!$D$4="C",('Flight Methodologies'!$E$29*$E182*SUM($O182:$P182)*$G182*'Emission Factors'!$E$12),('Flight Methodologies'!$E$39*$E182*SUM($O182:$P182)*$G182*'Emission Factors'!$E$12))
))),"")</f>
        <v>0</v>
      </c>
      <c r="Y182" s="104">
        <f>IFERROR(IF('Flight Methodologies'!$D$4="A",((($D182-'Flight Methodologies'!$E$9)*$E182*$G182*$O182*'Emission Factors'!$E$13)),
IF('Flight Methodologies'!$D$4="B",((($D182-'Flight Methodologies'!$E$17)*$E182*$G182*$O182*'Emission Factors'!$E$13)),
IF('Flight Methodologies'!$D$4="C",((($D182-SUM('Flight Methodologies'!$E$29:$E$30))*$E182*$G182*$O182*'Emission Factors'!$E$13)),((($D182-SUM('Flight Methodologies'!$E$39:$E$40))*$E182*$G182*$O182*'Emission Factors'!$E$13)))))
+
IF(SUM($O182:$P182)=0,0,
IF('Flight Methodologies'!$D$4="A",0,
IF('Flight Methodologies'!$D$4="B",0,
IF('Flight Methodologies'!$D$4="C",0,0)
)))
+
IF($N182=0,0,
IF('Flight Methodologies'!$K$4="A",0,0)
),"")</f>
        <v>0</v>
      </c>
      <c r="Z182" s="104">
        <f>IFERROR(IF('Flight Methodologies'!$D$4="A",((($D182-'Flight Methodologies'!$E$9)*$E182*$G182*$P182*'Emission Factors'!$E$14)),
IF('Flight Methodologies'!$D$4="B",((($D182-'Flight Methodologies'!$E$17)*$E182*$G182*$P182*'Emission Factors'!$E$14)),
IF('Flight Methodologies'!$D$4="C",((($D182-SUM('Flight Methodologies'!$E$29:$E$30))*$E182*$G182*$P182*'Emission Factors'!$E$14)),((($D182-SUM('Flight Methodologies'!$E$39:$E$40))*$E182*$G182*$P182*'Emission Factors'!$E$14)))))
+
IF(SUM($O182:$P182)=0,0,
IF('Flight Methodologies'!$D$4="A",0,
IF('Flight Methodologies'!$D$4="B",0,
IF('Flight Methodologies'!$D$4="C",0,0)
)))
+
IF($N182=0,0,
IF('Flight Methodologies'!$K$4="A",0,0)
),"")</f>
        <v>0</v>
      </c>
      <c r="AA182" s="169">
        <f t="shared" si="4"/>
        <v>0</v>
      </c>
      <c r="AC182" s="109">
        <f t="shared" si="5"/>
        <v>0</v>
      </c>
    </row>
    <row r="183" spans="2:29" x14ac:dyDescent="0.35">
      <c r="B183" s="63" t="s">
        <v>167</v>
      </c>
      <c r="C183" s="63" t="str">
        <f>IFERROR(VLOOKUP(B183,'Country and Student Data'!$B$5:$E$300,2,FALSE),"")</f>
        <v>Asia</v>
      </c>
      <c r="D183" s="104">
        <f>IFERROR(
VLOOKUP($B183,'Country and Student Data'!$B$5:$D$300,3,FALSE)
+
IF(OR(C183="Home",C183="UK"),0,
IF('Flight Methodologies'!$D$4="A",'Flight Methodologies'!$E$9,
IF('Flight Methodologies'!$D$4="B",'Flight Methodologies'!$E$17,
IF('Flight Methodologies'!$D$4="C",'Flight Methodologies'!$E$29+'Flight Methodologies'!$E$30,'Flight Methodologies'!$E$39+'Flight Methodologies'!$E$40)))), "")</f>
        <v>5797.57</v>
      </c>
      <c r="E183" s="101">
        <f>IFERROR(VLOOKUP(B183,'Country and Student Data'!B:E,4,FALSE),"")</f>
        <v>14</v>
      </c>
      <c r="G183" s="85">
        <v>2</v>
      </c>
      <c r="H183" s="66"/>
      <c r="I183" s="86"/>
      <c r="J183" s="86"/>
      <c r="K183" s="86"/>
      <c r="L183" s="86"/>
      <c r="M183" s="86"/>
      <c r="N183" s="86"/>
      <c r="O183" s="86"/>
      <c r="P183" s="86">
        <v>1</v>
      </c>
      <c r="R183" s="104">
        <f>IFERROR(
((I183*$D183*$E183*$G183*'Emission Factors'!$E$6))
+
IF(SUM($O183:$P183)=0,0,
IF('Flight Methodologies'!$D$4="A",(0.5*'Flight Methodologies'!$E$9*$E183*SUM($O183:$P183)*$G183*'Emission Factors'!$E$6),
IF('Flight Methodologies'!$D$4="B",(('Flight Methodologies'!$E$18*'Flight Methodologies'!$E$17*$E183*SUM($O183:$P183)*$G183*'Emission Factors'!$E$6)),
IF('Flight Methodologies'!$D$4="C",(0.5*'Flight Methodologies'!$E$30*$E183*SUM($O183:$P183)*$G183*'Emission Factors'!$E$6),(('Flight Methodologies'!$E$41*'Flight Methodologies'!$E$40*$E183*SUM($O183:$P183)*$G183*'Emission Factors'!$E$6)))
)))
+
IF($N183=0,0,
IF('Flight Methodologies'!$K$4="A",(0.5*'Flight Methodologies'!$K$9*$E183*$N183*$G183*'Emission Factors'!$E$6),(('Flight Methodologies'!$K$18*'Flight Methodologies'!$K$17*$E183*N183*$G183*'Emission Factors'!$E$6)))
),"")</f>
        <v>12.597984000000002</v>
      </c>
      <c r="S183" s="104">
        <f>IFERROR(((J183*$D183*$E183*$G183*'Emission Factors'!$E$7))
+
IF(SUM($O183:$P183)=0,0,
IF('Flight Methodologies'!$D$4="A",(0.5*'Flight Methodologies'!$E$9*$E183*SUM($O183:$P183)*$G183*'Emission Factors'!$E$7),
IF('Flight Methodologies'!$D$4="B",(('Flight Methodologies'!$E$19*'Flight Methodologies'!$E$17*$E183*SUM($O183:$P183)*$G183*'Emission Factors'!$E$7)),
IF('Flight Methodologies'!$D$4="C",(0.5*'Flight Methodologies'!$E$30*$E183*SUM($O183:$P183)*$G183*'Emission Factors'!$E$7),(('Flight Methodologies'!$E$42*'Flight Methodologies'!$E$40*$E183*SUM($O183:$P183)*$G183*'Emission Factors'!$E$7)))
)))
+
IF($N183=0,0,
IF('Flight Methodologies'!$K$4="A",(0.5*'Flight Methodologies'!$K$9*$E183*$N183*$G183*'Emission Factors'!$E$7),(('Flight Methodologies'!$K$19*'Flight Methodologies'!$K$17*$E183*N183*$G183*'Emission Factors'!$E$7)))
),"")</f>
        <v>0</v>
      </c>
      <c r="T183" s="104">
        <f>IFERROR(((K183*$D183*$E183*$G183*'Emission Factors'!$E$8))
+
IF(SUM($O183:$P183)=0,0,
IF('Flight Methodologies'!$D$4="A",0,
IF('Flight Methodologies'!$D$4="B",(('Flight Methodologies'!$E$20*'Flight Methodologies'!$E$17*$E183*SUM($O183:$P183)*$G183*'Emission Factors'!$E$8)),
IF('Flight Methodologies'!$D$4="C",0,(('Flight Methodologies'!$E$43*'Flight Methodologies'!$E$40*$E183*SUM($O183:$P183)*$G183*'Emission Factors'!$E$8)))
)))
+
IF($N183=0,0,
IF('Flight Methodologies'!$K$4="A",0,(('Flight Methodologies'!$K$20*'Flight Methodologies'!$K$17*$E183*N183*$G183*'Emission Factors'!$E$8)))
),"")</f>
        <v>0</v>
      </c>
      <c r="U183" s="104">
        <f>IFERROR(((L183*$D183*$E183*$G183*'Emission Factors'!$E$9))
+
IF(SUM($O183:$P183)=0,0,
IF('Flight Methodologies'!$D$4="A",0,
IF('Flight Methodologies'!$D$4="B",(('Flight Methodologies'!$E$21*'Flight Methodologies'!$E$17*$E183*SUM($O183:$P183)*$G183*'Emission Factors'!$E$9)),
IF('Flight Methodologies'!$D$4="C",0,(('Flight Methodologies'!$E$44*'Flight Methodologies'!$E$40*$E183*SUM($O183:$P183)*$G183*'Emission Factors'!$E$9)))
)))
+
IF($N183=0,0,
IF('Flight Methodologies'!$K$4="A",0,(('Flight Methodologies'!$K$21*'Flight Methodologies'!$K$17*$E183*N183*$G183*'Emission Factors'!$E$9)))
),"")</f>
        <v>7.722569834093961</v>
      </c>
      <c r="V183" s="104">
        <f>IF(SUM(I183:P183)=0,"",
IF(SUM($O183:$P183)=0,0,
IF('Flight Methodologies'!$D$4="A",0,
IF('Flight Methodologies'!$D$4="B",(('Flight Methodologies'!$E$22*'Flight Methodologies'!$E$17*$E183*SUM($O183:$P183)*$G183*'Emission Factors'!$E$10)),
IF('Flight Methodologies'!$D$4="C",0,(('Flight Methodologies'!$E$45*'Flight Methodologies'!$E$40*$E183*SUM($O183:$P183)*$G183*'Emission Factors'!$E$10)))
)))
+
IF($N183=0,0,
IF('Flight Methodologies'!$K$4="A",0,(('Flight Methodologies'!$K$22*'Flight Methodologies'!$K$17*$E183*N183*$G183*'Emission Factors'!$E$10)))
))</f>
        <v>11.235288400932079</v>
      </c>
      <c r="W183" s="104">
        <f>IFERROR(((M183*$D183*$E183*$G183*'Emission Factors'!$E$11))
+
IF(SUM($O183:$P183)=0,0,
IF('Flight Methodologies'!$D$4="A",0,
IF('Flight Methodologies'!$D$4="B",0,
IF('Flight Methodologies'!$D$4="C",0,0)
)))
+
IF($N183=0,0,
IF('Flight Methodologies'!$K$4="A",0,0)
),"")</f>
        <v>0</v>
      </c>
      <c r="X183" s="104">
        <f>IFERROR(IF('Flight Methodologies'!$K$4="A",((($D183-'Flight Methodologies'!$K$9)*$E183*$G183*$N183*'Emission Factors'!$E$12)),((($D183-'Flight Methodologies'!$K$17)*$E183*$G183*$N183*'Emission Factors'!$E$12))
)
+
IF(SUM($O183:$P183)=0,0,
IF('Flight Methodologies'!$D$4="A",0,
IF('Flight Methodologies'!$D$4="B",0,
IF('Flight Methodologies'!$D$4="C",('Flight Methodologies'!$E$29*$E183*SUM($O183:$P183)*$G183*'Emission Factors'!$E$12),('Flight Methodologies'!$E$39*$E183*SUM($O183:$P183)*$G183*'Emission Factors'!$E$12))
))),"")</f>
        <v>4941.6464328000002</v>
      </c>
      <c r="Y183" s="104">
        <f>IFERROR(IF('Flight Methodologies'!$D$4="A",((($D183-'Flight Methodologies'!$E$9)*$E183*$G183*$O183*'Emission Factors'!$E$13)),
IF('Flight Methodologies'!$D$4="B",((($D183-'Flight Methodologies'!$E$17)*$E183*$G183*$O183*'Emission Factors'!$E$13)),
IF('Flight Methodologies'!$D$4="C",((($D183-SUM('Flight Methodologies'!$E$29:$E$30))*$E183*$G183*$O183*'Emission Factors'!$E$13)),((($D183-SUM('Flight Methodologies'!$E$39:$E$40))*$E183*$G183*$O183*'Emission Factors'!$E$13)))))
+
IF(SUM($O183:$P183)=0,0,
IF('Flight Methodologies'!$D$4="A",0,
IF('Flight Methodologies'!$D$4="B",0,
IF('Flight Methodologies'!$D$4="C",0,0)
)))
+
IF($N183=0,0,
IF('Flight Methodologies'!$K$4="A",0,0)
),"")</f>
        <v>0</v>
      </c>
      <c r="Z183" s="104">
        <f>IFERROR(IF('Flight Methodologies'!$D$4="A",((($D183-'Flight Methodologies'!$E$9)*$E183*$G183*$P183*'Emission Factors'!$E$14)),
IF('Flight Methodologies'!$D$4="B",((($D183-'Flight Methodologies'!$E$17)*$E183*$G183*$P183*'Emission Factors'!$E$14)),
IF('Flight Methodologies'!$D$4="C",((($D183-SUM('Flight Methodologies'!$E$29:$E$30))*$E183*$G183*$P183*'Emission Factors'!$E$14)),((($D183-SUM('Flight Methodologies'!$E$39:$E$40))*$E183*$G183*$P183*'Emission Factors'!$E$14)))))
+
IF(SUM($O183:$P183)=0,0,
IF('Flight Methodologies'!$D$4="A",0,
IF('Flight Methodologies'!$D$4="B",0,
IF('Flight Methodologies'!$D$4="C",0,0)
)))
+
IF($N183=0,0,
IF('Flight Methodologies'!$K$4="A",0,0)
),"")</f>
        <v>28811.037360000002</v>
      </c>
      <c r="AA183" s="169">
        <f t="shared" si="4"/>
        <v>33784.239635035032</v>
      </c>
      <c r="AC183" s="109">
        <f t="shared" si="5"/>
        <v>33.784239635035028</v>
      </c>
    </row>
    <row r="184" spans="2:29" x14ac:dyDescent="0.35">
      <c r="B184" s="63" t="s">
        <v>169</v>
      </c>
      <c r="C184" s="63" t="str">
        <f>IFERROR(VLOOKUP(B184,'Country and Student Data'!$B$5:$E$300,2,FALSE),"")</f>
        <v>Africa</v>
      </c>
      <c r="D184" s="104">
        <f>IFERROR(
VLOOKUP($B184,'Country and Student Data'!$B$5:$D$300,3,FALSE)
+
IF(OR(C184="Home",C184="UK"),0,
IF('Flight Methodologies'!$D$4="A",'Flight Methodologies'!$E$9,
IF('Flight Methodologies'!$D$4="B",'Flight Methodologies'!$E$17,
IF('Flight Methodologies'!$D$4="C",'Flight Methodologies'!$E$29+'Flight Methodologies'!$E$30,'Flight Methodologies'!$E$39+'Flight Methodologies'!$E$40)))), "")</f>
        <v>6944.57</v>
      </c>
      <c r="E184" s="101">
        <f>IFERROR(VLOOKUP(B184,'Country and Student Data'!B:E,4,FALSE),"")</f>
        <v>0</v>
      </c>
      <c r="G184" s="85">
        <v>2</v>
      </c>
      <c r="H184" s="66"/>
      <c r="I184" s="86"/>
      <c r="J184" s="86"/>
      <c r="K184" s="86"/>
      <c r="L184" s="86"/>
      <c r="M184" s="86"/>
      <c r="N184" s="86"/>
      <c r="O184" s="86"/>
      <c r="P184" s="86">
        <v>1</v>
      </c>
      <c r="R184" s="104">
        <f>IFERROR(
((I184*$D184*$E184*$G184*'Emission Factors'!$E$6))
+
IF(SUM($O184:$P184)=0,0,
IF('Flight Methodologies'!$D$4="A",(0.5*'Flight Methodologies'!$E$9*$E184*SUM($O184:$P184)*$G184*'Emission Factors'!$E$6),
IF('Flight Methodologies'!$D$4="B",(('Flight Methodologies'!$E$18*'Flight Methodologies'!$E$17*$E184*SUM($O184:$P184)*$G184*'Emission Factors'!$E$6)),
IF('Flight Methodologies'!$D$4="C",(0.5*'Flight Methodologies'!$E$30*$E184*SUM($O184:$P184)*$G184*'Emission Factors'!$E$6),(('Flight Methodologies'!$E$41*'Flight Methodologies'!$E$40*$E184*SUM($O184:$P184)*$G184*'Emission Factors'!$E$6)))
)))
+
IF($N184=0,0,
IF('Flight Methodologies'!$K$4="A",(0.5*'Flight Methodologies'!$K$9*$E184*$N184*$G184*'Emission Factors'!$E$6),(('Flight Methodologies'!$K$18*'Flight Methodologies'!$K$17*$E184*N184*$G184*'Emission Factors'!$E$6)))
),"")</f>
        <v>0</v>
      </c>
      <c r="S184" s="104">
        <f>IFERROR(((J184*$D184*$E184*$G184*'Emission Factors'!$E$7))
+
IF(SUM($O184:$P184)=0,0,
IF('Flight Methodologies'!$D$4="A",(0.5*'Flight Methodologies'!$E$9*$E184*SUM($O184:$P184)*$G184*'Emission Factors'!$E$7),
IF('Flight Methodologies'!$D$4="B",(('Flight Methodologies'!$E$19*'Flight Methodologies'!$E$17*$E184*SUM($O184:$P184)*$G184*'Emission Factors'!$E$7)),
IF('Flight Methodologies'!$D$4="C",(0.5*'Flight Methodologies'!$E$30*$E184*SUM($O184:$P184)*$G184*'Emission Factors'!$E$7),(('Flight Methodologies'!$E$42*'Flight Methodologies'!$E$40*$E184*SUM($O184:$P184)*$G184*'Emission Factors'!$E$7)))
)))
+
IF($N184=0,0,
IF('Flight Methodologies'!$K$4="A",(0.5*'Flight Methodologies'!$K$9*$E184*$N184*$G184*'Emission Factors'!$E$7),(('Flight Methodologies'!$K$19*'Flight Methodologies'!$K$17*$E184*N184*$G184*'Emission Factors'!$E$7)))
),"")</f>
        <v>0</v>
      </c>
      <c r="T184" s="104">
        <f>IFERROR(((K184*$D184*$E184*$G184*'Emission Factors'!$E$8))
+
IF(SUM($O184:$P184)=0,0,
IF('Flight Methodologies'!$D$4="A",0,
IF('Flight Methodologies'!$D$4="B",(('Flight Methodologies'!$E$20*'Flight Methodologies'!$E$17*$E184*SUM($O184:$P184)*$G184*'Emission Factors'!$E$8)),
IF('Flight Methodologies'!$D$4="C",0,(('Flight Methodologies'!$E$43*'Flight Methodologies'!$E$40*$E184*SUM($O184:$P184)*$G184*'Emission Factors'!$E$8)))
)))
+
IF($N184=0,0,
IF('Flight Methodologies'!$K$4="A",0,(('Flight Methodologies'!$K$20*'Flight Methodologies'!$K$17*$E184*N184*$G184*'Emission Factors'!$E$8)))
),"")</f>
        <v>0</v>
      </c>
      <c r="U184" s="104">
        <f>IFERROR(((L184*$D184*$E184*$G184*'Emission Factors'!$E$9))
+
IF(SUM($O184:$P184)=0,0,
IF('Flight Methodologies'!$D$4="A",0,
IF('Flight Methodologies'!$D$4="B",(('Flight Methodologies'!$E$21*'Flight Methodologies'!$E$17*$E184*SUM($O184:$P184)*$G184*'Emission Factors'!$E$9)),
IF('Flight Methodologies'!$D$4="C",0,(('Flight Methodologies'!$E$44*'Flight Methodologies'!$E$40*$E184*SUM($O184:$P184)*$G184*'Emission Factors'!$E$9)))
)))
+
IF($N184=0,0,
IF('Flight Methodologies'!$K$4="A",0,(('Flight Methodologies'!$K$21*'Flight Methodologies'!$K$17*$E184*N184*$G184*'Emission Factors'!$E$9)))
),"")</f>
        <v>0</v>
      </c>
      <c r="V184" s="104">
        <f>IF(SUM(I184:P184)=0,"",
IF(SUM($O184:$P184)=0,0,
IF('Flight Methodologies'!$D$4="A",0,
IF('Flight Methodologies'!$D$4="B",(('Flight Methodologies'!$E$22*'Flight Methodologies'!$E$17*$E184*SUM($O184:$P184)*$G184*'Emission Factors'!$E$10)),
IF('Flight Methodologies'!$D$4="C",0,(('Flight Methodologies'!$E$45*'Flight Methodologies'!$E$40*$E184*SUM($O184:$P184)*$G184*'Emission Factors'!$E$10)))
)))
+
IF($N184=0,0,
IF('Flight Methodologies'!$K$4="A",0,(('Flight Methodologies'!$K$22*'Flight Methodologies'!$K$17*$E184*N184*$G184*'Emission Factors'!$E$10)))
))</f>
        <v>0</v>
      </c>
      <c r="W184" s="104">
        <f>IFERROR(((M184*$D184*$E184*$G184*'Emission Factors'!$E$11))
+
IF(SUM($O184:$P184)=0,0,
IF('Flight Methodologies'!$D$4="A",0,
IF('Flight Methodologies'!$D$4="B",0,
IF('Flight Methodologies'!$D$4="C",0,0)
)))
+
IF($N184=0,0,
IF('Flight Methodologies'!$K$4="A",0,0)
),"")</f>
        <v>0</v>
      </c>
      <c r="X184" s="104">
        <f>IFERROR(IF('Flight Methodologies'!$K$4="A",((($D184-'Flight Methodologies'!$K$9)*$E184*$G184*$N184*'Emission Factors'!$E$12)),((($D184-'Flight Methodologies'!$K$17)*$E184*$G184*$N184*'Emission Factors'!$E$12))
)
+
IF(SUM($O184:$P184)=0,0,
IF('Flight Methodologies'!$D$4="A",0,
IF('Flight Methodologies'!$D$4="B",0,
IF('Flight Methodologies'!$D$4="C",('Flight Methodologies'!$E$29*$E184*SUM($O184:$P184)*$G184*'Emission Factors'!$E$12),('Flight Methodologies'!$E$39*$E184*SUM($O184:$P184)*$G184*'Emission Factors'!$E$12))
))),"")</f>
        <v>0</v>
      </c>
      <c r="Y184" s="104">
        <f>IFERROR(IF('Flight Methodologies'!$D$4="A",((($D184-'Flight Methodologies'!$E$9)*$E184*$G184*$O184*'Emission Factors'!$E$13)),
IF('Flight Methodologies'!$D$4="B",((($D184-'Flight Methodologies'!$E$17)*$E184*$G184*$O184*'Emission Factors'!$E$13)),
IF('Flight Methodologies'!$D$4="C",((($D184-SUM('Flight Methodologies'!$E$29:$E$30))*$E184*$G184*$O184*'Emission Factors'!$E$13)),((($D184-SUM('Flight Methodologies'!$E$39:$E$40))*$E184*$G184*$O184*'Emission Factors'!$E$13)))))
+
IF(SUM($O184:$P184)=0,0,
IF('Flight Methodologies'!$D$4="A",0,
IF('Flight Methodologies'!$D$4="B",0,
IF('Flight Methodologies'!$D$4="C",0,0)
)))
+
IF($N184=0,0,
IF('Flight Methodologies'!$K$4="A",0,0)
),"")</f>
        <v>0</v>
      </c>
      <c r="Z184" s="104">
        <f>IFERROR(IF('Flight Methodologies'!$D$4="A",((($D184-'Flight Methodologies'!$E$9)*$E184*$G184*$P184*'Emission Factors'!$E$14)),
IF('Flight Methodologies'!$D$4="B",((($D184-'Flight Methodologies'!$E$17)*$E184*$G184*$P184*'Emission Factors'!$E$14)),
IF('Flight Methodologies'!$D$4="C",((($D184-SUM('Flight Methodologies'!$E$29:$E$30))*$E184*$G184*$P184*'Emission Factors'!$E$14)),((($D184-SUM('Flight Methodologies'!$E$39:$E$40))*$E184*$G184*$P184*'Emission Factors'!$E$14)))))
+
IF(SUM($O184:$P184)=0,0,
IF('Flight Methodologies'!$D$4="A",0,
IF('Flight Methodologies'!$D$4="B",0,
IF('Flight Methodologies'!$D$4="C",0,0)
)))
+
IF($N184=0,0,
IF('Flight Methodologies'!$K$4="A",0,0)
),"")</f>
        <v>0</v>
      </c>
      <c r="AA184" s="169">
        <f t="shared" si="4"/>
        <v>0</v>
      </c>
      <c r="AC184" s="109">
        <f t="shared" si="5"/>
        <v>0</v>
      </c>
    </row>
    <row r="185" spans="2:29" x14ac:dyDescent="0.35">
      <c r="B185" s="63" t="s">
        <v>168</v>
      </c>
      <c r="C185" s="63" t="str">
        <f>IFERROR(VLOOKUP(B185,'Country and Student Data'!$B$5:$E$300,2,FALSE),"")</f>
        <v>Africa</v>
      </c>
      <c r="D185" s="104">
        <f>IFERROR(
VLOOKUP($B185,'Country and Student Data'!$B$5:$D$300,3,FALSE)
+
IF(OR(C185="Home",C185="UK"),0,
IF('Flight Methodologies'!$D$4="A",'Flight Methodologies'!$E$9,
IF('Flight Methodologies'!$D$4="B",'Flight Methodologies'!$E$17,
IF('Flight Methodologies'!$D$4="C",'Flight Methodologies'!$E$29+'Flight Methodologies'!$E$30,'Flight Methodologies'!$E$39+'Flight Methodologies'!$E$40)))), "")</f>
        <v>10345.539999999999</v>
      </c>
      <c r="E185" s="101">
        <f>IFERROR(VLOOKUP(B185,'Country and Student Data'!B:E,4,FALSE),"")</f>
        <v>4</v>
      </c>
      <c r="G185" s="85">
        <v>2</v>
      </c>
      <c r="H185" s="66"/>
      <c r="I185" s="86"/>
      <c r="J185" s="86"/>
      <c r="K185" s="86"/>
      <c r="L185" s="86"/>
      <c r="M185" s="86"/>
      <c r="N185" s="86"/>
      <c r="O185" s="86"/>
      <c r="P185" s="86">
        <v>1</v>
      </c>
      <c r="R185" s="104">
        <f>IFERROR(
((I185*$D185*$E185*$G185*'Emission Factors'!$E$6))
+
IF(SUM($O185:$P185)=0,0,
IF('Flight Methodologies'!$D$4="A",(0.5*'Flight Methodologies'!$E$9*$E185*SUM($O185:$P185)*$G185*'Emission Factors'!$E$6),
IF('Flight Methodologies'!$D$4="B",(('Flight Methodologies'!$E$18*'Flight Methodologies'!$E$17*$E185*SUM($O185:$P185)*$G185*'Emission Factors'!$E$6)),
IF('Flight Methodologies'!$D$4="C",(0.5*'Flight Methodologies'!$E$30*$E185*SUM($O185:$P185)*$G185*'Emission Factors'!$E$6),(('Flight Methodologies'!$E$41*'Flight Methodologies'!$E$40*$E185*SUM($O185:$P185)*$G185*'Emission Factors'!$E$6)))
)))
+
IF($N185=0,0,
IF('Flight Methodologies'!$K$4="A",(0.5*'Flight Methodologies'!$K$9*$E185*$N185*$G185*'Emission Factors'!$E$6),(('Flight Methodologies'!$K$18*'Flight Methodologies'!$K$17*$E185*N185*$G185*'Emission Factors'!$E$6)))
),"")</f>
        <v>3.5994240000000004</v>
      </c>
      <c r="S185" s="104">
        <f>IFERROR(((J185*$D185*$E185*$G185*'Emission Factors'!$E$7))
+
IF(SUM($O185:$P185)=0,0,
IF('Flight Methodologies'!$D$4="A",(0.5*'Flight Methodologies'!$E$9*$E185*SUM($O185:$P185)*$G185*'Emission Factors'!$E$7),
IF('Flight Methodologies'!$D$4="B",(('Flight Methodologies'!$E$19*'Flight Methodologies'!$E$17*$E185*SUM($O185:$P185)*$G185*'Emission Factors'!$E$7)),
IF('Flight Methodologies'!$D$4="C",(0.5*'Flight Methodologies'!$E$30*$E185*SUM($O185:$P185)*$G185*'Emission Factors'!$E$7),(('Flight Methodologies'!$E$42*'Flight Methodologies'!$E$40*$E185*SUM($O185:$P185)*$G185*'Emission Factors'!$E$7)))
)))
+
IF($N185=0,0,
IF('Flight Methodologies'!$K$4="A",(0.5*'Flight Methodologies'!$K$9*$E185*$N185*$G185*'Emission Factors'!$E$7),(('Flight Methodologies'!$K$19*'Flight Methodologies'!$K$17*$E185*N185*$G185*'Emission Factors'!$E$7)))
),"")</f>
        <v>0</v>
      </c>
      <c r="T185" s="104">
        <f>IFERROR(((K185*$D185*$E185*$G185*'Emission Factors'!$E$8))
+
IF(SUM($O185:$P185)=0,0,
IF('Flight Methodologies'!$D$4="A",0,
IF('Flight Methodologies'!$D$4="B",(('Flight Methodologies'!$E$20*'Flight Methodologies'!$E$17*$E185*SUM($O185:$P185)*$G185*'Emission Factors'!$E$8)),
IF('Flight Methodologies'!$D$4="C",0,(('Flight Methodologies'!$E$43*'Flight Methodologies'!$E$40*$E185*SUM($O185:$P185)*$G185*'Emission Factors'!$E$8)))
)))
+
IF($N185=0,0,
IF('Flight Methodologies'!$K$4="A",0,(('Flight Methodologies'!$K$20*'Flight Methodologies'!$K$17*$E185*N185*$G185*'Emission Factors'!$E$8)))
),"")</f>
        <v>0</v>
      </c>
      <c r="U185" s="104">
        <f>IFERROR(((L185*$D185*$E185*$G185*'Emission Factors'!$E$9))
+
IF(SUM($O185:$P185)=0,0,
IF('Flight Methodologies'!$D$4="A",0,
IF('Flight Methodologies'!$D$4="B",(('Flight Methodologies'!$E$21*'Flight Methodologies'!$E$17*$E185*SUM($O185:$P185)*$G185*'Emission Factors'!$E$9)),
IF('Flight Methodologies'!$D$4="C",0,(('Flight Methodologies'!$E$44*'Flight Methodologies'!$E$40*$E185*SUM($O185:$P185)*$G185*'Emission Factors'!$E$9)))
)))
+
IF($N185=0,0,
IF('Flight Methodologies'!$K$4="A",0,(('Flight Methodologies'!$K$21*'Flight Methodologies'!$K$17*$E185*N185*$G185*'Emission Factors'!$E$9)))
),"")</f>
        <v>2.2064485240268459</v>
      </c>
      <c r="V185" s="104">
        <f>IF(SUM(I185:P185)=0,"",
IF(SUM($O185:$P185)=0,0,
IF('Flight Methodologies'!$D$4="A",0,
IF('Flight Methodologies'!$D$4="B",(('Flight Methodologies'!$E$22*'Flight Methodologies'!$E$17*$E185*SUM($O185:$P185)*$G185*'Emission Factors'!$E$10)),
IF('Flight Methodologies'!$D$4="C",0,(('Flight Methodologies'!$E$45*'Flight Methodologies'!$E$40*$E185*SUM($O185:$P185)*$G185*'Emission Factors'!$E$10)))
)))
+
IF($N185=0,0,
IF('Flight Methodologies'!$K$4="A",0,(('Flight Methodologies'!$K$22*'Flight Methodologies'!$K$17*$E185*N185*$G185*'Emission Factors'!$E$10)))
))</f>
        <v>3.2100824002663084</v>
      </c>
      <c r="W185" s="104">
        <f>IFERROR(((M185*$D185*$E185*$G185*'Emission Factors'!$E$11))
+
IF(SUM($O185:$P185)=0,0,
IF('Flight Methodologies'!$D$4="A",0,
IF('Flight Methodologies'!$D$4="B",0,
IF('Flight Methodologies'!$D$4="C",0,0)
)))
+
IF($N185=0,0,
IF('Flight Methodologies'!$K$4="A",0,0)
),"")</f>
        <v>0</v>
      </c>
      <c r="X185" s="104">
        <f>IFERROR(IF('Flight Methodologies'!$K$4="A",((($D185-'Flight Methodologies'!$K$9)*$E185*$G185*$N185*'Emission Factors'!$E$12)),((($D185-'Flight Methodologies'!$K$17)*$E185*$G185*$N185*'Emission Factors'!$E$12))
)
+
IF(SUM($O185:$P185)=0,0,
IF('Flight Methodologies'!$D$4="A",0,
IF('Flight Methodologies'!$D$4="B",0,
IF('Flight Methodologies'!$D$4="C",('Flight Methodologies'!$E$29*$E185*SUM($O185:$P185)*$G185*'Emission Factors'!$E$12),('Flight Methodologies'!$E$39*$E185*SUM($O185:$P185)*$G185*'Emission Factors'!$E$12))
))),"")</f>
        <v>1411.8989807999999</v>
      </c>
      <c r="Y185" s="104">
        <f>IFERROR(IF('Flight Methodologies'!$D$4="A",((($D185-'Flight Methodologies'!$E$9)*$E185*$G185*$O185*'Emission Factors'!$E$13)),
IF('Flight Methodologies'!$D$4="B",((($D185-'Flight Methodologies'!$E$17)*$E185*$G185*$O185*'Emission Factors'!$E$13)),
IF('Flight Methodologies'!$D$4="C",((($D185-SUM('Flight Methodologies'!$E$29:$E$30))*$E185*$G185*$O185*'Emission Factors'!$E$13)),((($D185-SUM('Flight Methodologies'!$E$39:$E$40))*$E185*$G185*$O185*'Emission Factors'!$E$13)))))
+
IF(SUM($O185:$P185)=0,0,
IF('Flight Methodologies'!$D$4="A",0,
IF('Flight Methodologies'!$D$4="B",0,
IF('Flight Methodologies'!$D$4="C",0,0)
)))
+
IF($N185=0,0,
IF('Flight Methodologies'!$K$4="A",0,0)
),"")</f>
        <v>0</v>
      </c>
      <c r="Z185" s="104">
        <f>IFERROR(IF('Flight Methodologies'!$D$4="A",((($D185-'Flight Methodologies'!$E$9)*$E185*$G185*$P185*'Emission Factors'!$E$14)),
IF('Flight Methodologies'!$D$4="B",((($D185-'Flight Methodologies'!$E$17)*$E185*$G185*$P185*'Emission Factors'!$E$14)),
IF('Flight Methodologies'!$D$4="C",((($D185-SUM('Flight Methodologies'!$E$29:$E$30))*$E185*$G185*$P185*'Emission Factors'!$E$14)),((($D185-SUM('Flight Methodologies'!$E$39:$E$40))*$E185*$G185*$P185*'Emission Factors'!$E$14)))))
+
IF(SUM($O185:$P185)=0,0,
IF('Flight Methodologies'!$D$4="A",0,
IF('Flight Methodologies'!$D$4="B",0,
IF('Flight Methodologies'!$D$4="C",0,0)
)))
+
IF($N185=0,0,
IF('Flight Methodologies'!$K$4="A",0,0)
),"")</f>
        <v>15512.479173599999</v>
      </c>
      <c r="AA185" s="169">
        <f t="shared" si="4"/>
        <v>16933.39410932429</v>
      </c>
      <c r="AC185" s="109">
        <f t="shared" si="5"/>
        <v>16.93339410932429</v>
      </c>
    </row>
    <row r="186" spans="2:29" x14ac:dyDescent="0.35">
      <c r="B186" s="63" t="s">
        <v>170</v>
      </c>
      <c r="C186" s="63" t="str">
        <f>IFERROR(VLOOKUP(B186,'Country and Student Data'!$B$5:$E$300,2,FALSE),"")</f>
        <v>Europe</v>
      </c>
      <c r="D186" s="104">
        <f>IFERROR(
VLOOKUP($B186,'Country and Student Data'!$B$5:$D$300,3,FALSE)
+
IF(OR(C186="Home",C186="UK"),0,
IF('Flight Methodologies'!$D$4="A",'Flight Methodologies'!$E$9,
IF('Flight Methodologies'!$D$4="B",'Flight Methodologies'!$E$17,
IF('Flight Methodologies'!$D$4="C",'Flight Methodologies'!$E$29+'Flight Methodologies'!$E$30,'Flight Methodologies'!$E$39+'Flight Methodologies'!$E$40)))), "")</f>
        <v>2742.57</v>
      </c>
      <c r="E186" s="101">
        <f>IFERROR(VLOOKUP(B186,'Country and Student Data'!B:E,4,FALSE),"")</f>
        <v>33</v>
      </c>
      <c r="G186" s="85">
        <v>2</v>
      </c>
      <c r="H186" s="66"/>
      <c r="I186" s="86"/>
      <c r="J186" s="86"/>
      <c r="K186" s="86"/>
      <c r="L186" s="86"/>
      <c r="M186" s="86"/>
      <c r="N186" s="86"/>
      <c r="O186" s="86">
        <v>1</v>
      </c>
      <c r="P186" s="86"/>
      <c r="R186" s="104">
        <f>IFERROR(
((I186*$D186*$E186*$G186*'Emission Factors'!$E$6))
+
IF(SUM($O186:$P186)=0,0,
IF('Flight Methodologies'!$D$4="A",(0.5*'Flight Methodologies'!$E$9*$E186*SUM($O186:$P186)*$G186*'Emission Factors'!$E$6),
IF('Flight Methodologies'!$D$4="B",(('Flight Methodologies'!$E$18*'Flight Methodologies'!$E$17*$E186*SUM($O186:$P186)*$G186*'Emission Factors'!$E$6)),
IF('Flight Methodologies'!$D$4="C",(0.5*'Flight Methodologies'!$E$30*$E186*SUM($O186:$P186)*$G186*'Emission Factors'!$E$6),(('Flight Methodologies'!$E$41*'Flight Methodologies'!$E$40*$E186*SUM($O186:$P186)*$G186*'Emission Factors'!$E$6)))
)))
+
IF($N186=0,0,
IF('Flight Methodologies'!$K$4="A",(0.5*'Flight Methodologies'!$K$9*$E186*$N186*$G186*'Emission Factors'!$E$6),(('Flight Methodologies'!$K$18*'Flight Methodologies'!$K$17*$E186*N186*$G186*'Emission Factors'!$E$6)))
),"")</f>
        <v>29.695248000000003</v>
      </c>
      <c r="S186" s="104">
        <f>IFERROR(((J186*$D186*$E186*$G186*'Emission Factors'!$E$7))
+
IF(SUM($O186:$P186)=0,0,
IF('Flight Methodologies'!$D$4="A",(0.5*'Flight Methodologies'!$E$9*$E186*SUM($O186:$P186)*$G186*'Emission Factors'!$E$7),
IF('Flight Methodologies'!$D$4="B",(('Flight Methodologies'!$E$19*'Flight Methodologies'!$E$17*$E186*SUM($O186:$P186)*$G186*'Emission Factors'!$E$7)),
IF('Flight Methodologies'!$D$4="C",(0.5*'Flight Methodologies'!$E$30*$E186*SUM($O186:$P186)*$G186*'Emission Factors'!$E$7),(('Flight Methodologies'!$E$42*'Flight Methodologies'!$E$40*$E186*SUM($O186:$P186)*$G186*'Emission Factors'!$E$7)))
)))
+
IF($N186=0,0,
IF('Flight Methodologies'!$K$4="A",(0.5*'Flight Methodologies'!$K$9*$E186*$N186*$G186*'Emission Factors'!$E$7),(('Flight Methodologies'!$K$19*'Flight Methodologies'!$K$17*$E186*N186*$G186*'Emission Factors'!$E$7)))
),"")</f>
        <v>0</v>
      </c>
      <c r="T186" s="104">
        <f>IFERROR(((K186*$D186*$E186*$G186*'Emission Factors'!$E$8))
+
IF(SUM($O186:$P186)=0,0,
IF('Flight Methodologies'!$D$4="A",0,
IF('Flight Methodologies'!$D$4="B",(('Flight Methodologies'!$E$20*'Flight Methodologies'!$E$17*$E186*SUM($O186:$P186)*$G186*'Emission Factors'!$E$8)),
IF('Flight Methodologies'!$D$4="C",0,(('Flight Methodologies'!$E$43*'Flight Methodologies'!$E$40*$E186*SUM($O186:$P186)*$G186*'Emission Factors'!$E$8)))
)))
+
IF($N186=0,0,
IF('Flight Methodologies'!$K$4="A",0,(('Flight Methodologies'!$K$20*'Flight Methodologies'!$K$17*$E186*N186*$G186*'Emission Factors'!$E$8)))
),"")</f>
        <v>0</v>
      </c>
      <c r="U186" s="104">
        <f>IFERROR(((L186*$D186*$E186*$G186*'Emission Factors'!$E$9))
+
IF(SUM($O186:$P186)=0,0,
IF('Flight Methodologies'!$D$4="A",0,
IF('Flight Methodologies'!$D$4="B",(('Flight Methodologies'!$E$21*'Flight Methodologies'!$E$17*$E186*SUM($O186:$P186)*$G186*'Emission Factors'!$E$9)),
IF('Flight Methodologies'!$D$4="C",0,(('Flight Methodologies'!$E$44*'Flight Methodologies'!$E$40*$E186*SUM($O186:$P186)*$G186*'Emission Factors'!$E$9)))
)))
+
IF($N186=0,0,
IF('Flight Methodologies'!$K$4="A",0,(('Flight Methodologies'!$K$21*'Flight Methodologies'!$K$17*$E186*N186*$G186*'Emission Factors'!$E$9)))
),"")</f>
        <v>18.203200323221477</v>
      </c>
      <c r="V186" s="104">
        <f>IF(SUM(I186:P186)=0,"",
IF(SUM($O186:$P186)=0,0,
IF('Flight Methodologies'!$D$4="A",0,
IF('Flight Methodologies'!$D$4="B",(('Flight Methodologies'!$E$22*'Flight Methodologies'!$E$17*$E186*SUM($O186:$P186)*$G186*'Emission Factors'!$E$10)),
IF('Flight Methodologies'!$D$4="C",0,(('Flight Methodologies'!$E$45*'Flight Methodologies'!$E$40*$E186*SUM($O186:$P186)*$G186*'Emission Factors'!$E$10)))
)))
+
IF($N186=0,0,
IF('Flight Methodologies'!$K$4="A",0,(('Flight Methodologies'!$K$22*'Flight Methodologies'!$K$17*$E186*N186*$G186*'Emission Factors'!$E$10)))
))</f>
        <v>26.483179802197046</v>
      </c>
      <c r="W186" s="104">
        <f>IFERROR(((M186*$D186*$E186*$G186*'Emission Factors'!$E$11))
+
IF(SUM($O186:$P186)=0,0,
IF('Flight Methodologies'!$D$4="A",0,
IF('Flight Methodologies'!$D$4="B",0,
IF('Flight Methodologies'!$D$4="C",0,0)
)))
+
IF($N186=0,0,
IF('Flight Methodologies'!$K$4="A",0,0)
),"")</f>
        <v>0</v>
      </c>
      <c r="X186" s="104">
        <f>IFERROR(IF('Flight Methodologies'!$K$4="A",((($D186-'Flight Methodologies'!$K$9)*$E186*$G186*$N186*'Emission Factors'!$E$12)),((($D186-'Flight Methodologies'!$K$17)*$E186*$G186*$N186*'Emission Factors'!$E$12))
)
+
IF(SUM($O186:$P186)=0,0,
IF('Flight Methodologies'!$D$4="A",0,
IF('Flight Methodologies'!$D$4="B",0,
IF('Flight Methodologies'!$D$4="C",('Flight Methodologies'!$E$29*$E186*SUM($O186:$P186)*$G186*'Emission Factors'!$E$12),('Flight Methodologies'!$E$39*$E186*SUM($O186:$P186)*$G186*'Emission Factors'!$E$12))
))),"")</f>
        <v>11648.1665916</v>
      </c>
      <c r="Y186" s="104">
        <f>IFERROR(IF('Flight Methodologies'!$D$4="A",((($D186-'Flight Methodologies'!$E$9)*$E186*$G186*$O186*'Emission Factors'!$E$13)),
IF('Flight Methodologies'!$D$4="B",((($D186-'Flight Methodologies'!$E$17)*$E186*$G186*$O186*'Emission Factors'!$E$13)),
IF('Flight Methodologies'!$D$4="C",((($D186-SUM('Flight Methodologies'!$E$29:$E$30))*$E186*$G186*$O186*'Emission Factors'!$E$13)),((($D186-SUM('Flight Methodologies'!$E$39:$E$40))*$E186*$G186*$O186*'Emission Factors'!$E$13)))))
+
IF(SUM($O186:$P186)=0,0,
IF('Flight Methodologies'!$D$4="A",0,
IF('Flight Methodologies'!$D$4="B",0,
IF('Flight Methodologies'!$D$4="C",0,0)
)))
+
IF($N186=0,0,
IF('Flight Methodologies'!$K$4="A",0,0)
),"")</f>
        <v>25188.879540000002</v>
      </c>
      <c r="Z186" s="104">
        <f>IFERROR(IF('Flight Methodologies'!$D$4="A",((($D186-'Flight Methodologies'!$E$9)*$E186*$G186*$P186*'Emission Factors'!$E$14)),
IF('Flight Methodologies'!$D$4="B",((($D186-'Flight Methodologies'!$E$17)*$E186*$G186*$P186*'Emission Factors'!$E$14)),
IF('Flight Methodologies'!$D$4="C",((($D186-SUM('Flight Methodologies'!$E$29:$E$30))*$E186*$G186*$P186*'Emission Factors'!$E$14)),((($D186-SUM('Flight Methodologies'!$E$39:$E$40))*$E186*$G186*$P186*'Emission Factors'!$E$14)))))
+
IF(SUM($O186:$P186)=0,0,
IF('Flight Methodologies'!$D$4="A",0,
IF('Flight Methodologies'!$D$4="B",0,
IF('Flight Methodologies'!$D$4="C",0,0)
)))
+
IF($N186=0,0,
IF('Flight Methodologies'!$K$4="A",0,0)
),"")</f>
        <v>0</v>
      </c>
      <c r="AA186" s="169">
        <f t="shared" si="4"/>
        <v>36911.427759725419</v>
      </c>
      <c r="AC186" s="109">
        <f t="shared" si="5"/>
        <v>36.91142775972542</v>
      </c>
    </row>
    <row r="187" spans="2:29" x14ac:dyDescent="0.35">
      <c r="B187" s="63" t="s">
        <v>171</v>
      </c>
      <c r="C187" s="63" t="str">
        <f>IFERROR(VLOOKUP(B187,'Country and Student Data'!$B$5:$E$300,2,FALSE),"")</f>
        <v>Europe</v>
      </c>
      <c r="D187" s="104">
        <f>IFERROR(
VLOOKUP($B187,'Country and Student Data'!$B$5:$D$300,3,FALSE)
+
IF(OR(C187="Home",C187="UK"),0,
IF('Flight Methodologies'!$D$4="A",'Flight Methodologies'!$E$9,
IF('Flight Methodologies'!$D$4="B",'Flight Methodologies'!$E$17,
IF('Flight Methodologies'!$D$4="C",'Flight Methodologies'!$E$29+'Flight Methodologies'!$E$30,'Flight Methodologies'!$E$39+'Flight Methodologies'!$E$40)))), "")</f>
        <v>3167.57</v>
      </c>
      <c r="E187" s="101">
        <f>IFERROR(VLOOKUP(B187,'Country and Student Data'!B:E,4,FALSE),"")</f>
        <v>10</v>
      </c>
      <c r="G187" s="85">
        <v>2</v>
      </c>
      <c r="H187" s="66"/>
      <c r="I187" s="86"/>
      <c r="J187" s="86"/>
      <c r="K187" s="86"/>
      <c r="L187" s="86"/>
      <c r="M187" s="86"/>
      <c r="N187" s="86"/>
      <c r="O187" s="86">
        <v>1</v>
      </c>
      <c r="P187" s="86"/>
      <c r="R187" s="104">
        <f>IFERROR(
((I187*$D187*$E187*$G187*'Emission Factors'!$E$6))
+
IF(SUM($O187:$P187)=0,0,
IF('Flight Methodologies'!$D$4="A",(0.5*'Flight Methodologies'!$E$9*$E187*SUM($O187:$P187)*$G187*'Emission Factors'!$E$6),
IF('Flight Methodologies'!$D$4="B",(('Flight Methodologies'!$E$18*'Flight Methodologies'!$E$17*$E187*SUM($O187:$P187)*$G187*'Emission Factors'!$E$6)),
IF('Flight Methodologies'!$D$4="C",(0.5*'Flight Methodologies'!$E$30*$E187*SUM($O187:$P187)*$G187*'Emission Factors'!$E$6),(('Flight Methodologies'!$E$41*'Flight Methodologies'!$E$40*$E187*SUM($O187:$P187)*$G187*'Emission Factors'!$E$6)))
)))
+
IF($N187=0,0,
IF('Flight Methodologies'!$K$4="A",(0.5*'Flight Methodologies'!$K$9*$E187*$N187*$G187*'Emission Factors'!$E$6),(('Flight Methodologies'!$K$18*'Flight Methodologies'!$K$17*$E187*N187*$G187*'Emission Factors'!$E$6)))
),"")</f>
        <v>8.9985600000000012</v>
      </c>
      <c r="S187" s="104">
        <f>IFERROR(((J187*$D187*$E187*$G187*'Emission Factors'!$E$7))
+
IF(SUM($O187:$P187)=0,0,
IF('Flight Methodologies'!$D$4="A",(0.5*'Flight Methodologies'!$E$9*$E187*SUM($O187:$P187)*$G187*'Emission Factors'!$E$7),
IF('Flight Methodologies'!$D$4="B",(('Flight Methodologies'!$E$19*'Flight Methodologies'!$E$17*$E187*SUM($O187:$P187)*$G187*'Emission Factors'!$E$7)),
IF('Flight Methodologies'!$D$4="C",(0.5*'Flight Methodologies'!$E$30*$E187*SUM($O187:$P187)*$G187*'Emission Factors'!$E$7),(('Flight Methodologies'!$E$42*'Flight Methodologies'!$E$40*$E187*SUM($O187:$P187)*$G187*'Emission Factors'!$E$7)))
)))
+
IF($N187=0,0,
IF('Flight Methodologies'!$K$4="A",(0.5*'Flight Methodologies'!$K$9*$E187*$N187*$G187*'Emission Factors'!$E$7),(('Flight Methodologies'!$K$19*'Flight Methodologies'!$K$17*$E187*N187*$G187*'Emission Factors'!$E$7)))
),"")</f>
        <v>0</v>
      </c>
      <c r="T187" s="104">
        <f>IFERROR(((K187*$D187*$E187*$G187*'Emission Factors'!$E$8))
+
IF(SUM($O187:$P187)=0,0,
IF('Flight Methodologies'!$D$4="A",0,
IF('Flight Methodologies'!$D$4="B",(('Flight Methodologies'!$E$20*'Flight Methodologies'!$E$17*$E187*SUM($O187:$P187)*$G187*'Emission Factors'!$E$8)),
IF('Flight Methodologies'!$D$4="C",0,(('Flight Methodologies'!$E$43*'Flight Methodologies'!$E$40*$E187*SUM($O187:$P187)*$G187*'Emission Factors'!$E$8)))
)))
+
IF($N187=0,0,
IF('Flight Methodologies'!$K$4="A",0,(('Flight Methodologies'!$K$20*'Flight Methodologies'!$K$17*$E187*N187*$G187*'Emission Factors'!$E$8)))
),"")</f>
        <v>0</v>
      </c>
      <c r="U187" s="104">
        <f>IFERROR(((L187*$D187*$E187*$G187*'Emission Factors'!$E$9))
+
IF(SUM($O187:$P187)=0,0,
IF('Flight Methodologies'!$D$4="A",0,
IF('Flight Methodologies'!$D$4="B",(('Flight Methodologies'!$E$21*'Flight Methodologies'!$E$17*$E187*SUM($O187:$P187)*$G187*'Emission Factors'!$E$9)),
IF('Flight Methodologies'!$D$4="C",0,(('Flight Methodologies'!$E$44*'Flight Methodologies'!$E$40*$E187*SUM($O187:$P187)*$G187*'Emission Factors'!$E$9)))
)))
+
IF($N187=0,0,
IF('Flight Methodologies'!$K$4="A",0,(('Flight Methodologies'!$K$21*'Flight Methodologies'!$K$17*$E187*N187*$G187*'Emission Factors'!$E$9)))
),"")</f>
        <v>5.5161213100671143</v>
      </c>
      <c r="V187" s="104">
        <f>IF(SUM(I187:P187)=0,"",
IF(SUM($O187:$P187)=0,0,
IF('Flight Methodologies'!$D$4="A",0,
IF('Flight Methodologies'!$D$4="B",(('Flight Methodologies'!$E$22*'Flight Methodologies'!$E$17*$E187*SUM($O187:$P187)*$G187*'Emission Factors'!$E$10)),
IF('Flight Methodologies'!$D$4="C",0,(('Flight Methodologies'!$E$45*'Flight Methodologies'!$E$40*$E187*SUM($O187:$P187)*$G187*'Emission Factors'!$E$10)))
)))
+
IF($N187=0,0,
IF('Flight Methodologies'!$K$4="A",0,(('Flight Methodologies'!$K$22*'Flight Methodologies'!$K$17*$E187*N187*$G187*'Emission Factors'!$E$10)))
))</f>
        <v>8.0252060006657704</v>
      </c>
      <c r="W187" s="104">
        <f>IFERROR(((M187*$D187*$E187*$G187*'Emission Factors'!$E$11))
+
IF(SUM($O187:$P187)=0,0,
IF('Flight Methodologies'!$D$4="A",0,
IF('Flight Methodologies'!$D$4="B",0,
IF('Flight Methodologies'!$D$4="C",0,0)
)))
+
IF($N187=0,0,
IF('Flight Methodologies'!$K$4="A",0,0)
),"")</f>
        <v>0</v>
      </c>
      <c r="X187" s="104">
        <f>IFERROR(IF('Flight Methodologies'!$K$4="A",((($D187-'Flight Methodologies'!$K$9)*$E187*$G187*$N187*'Emission Factors'!$E$12)),((($D187-'Flight Methodologies'!$K$17)*$E187*$G187*$N187*'Emission Factors'!$E$12))
)
+
IF(SUM($O187:$P187)=0,0,
IF('Flight Methodologies'!$D$4="A",0,
IF('Flight Methodologies'!$D$4="B",0,
IF('Flight Methodologies'!$D$4="C",('Flight Methodologies'!$E$29*$E187*SUM($O187:$P187)*$G187*'Emission Factors'!$E$12),('Flight Methodologies'!$E$39*$E187*SUM($O187:$P187)*$G187*'Emission Factors'!$E$12))
))),"")</f>
        <v>3529.7474520000001</v>
      </c>
      <c r="Y187" s="104">
        <f>IFERROR(IF('Flight Methodologies'!$D$4="A",((($D187-'Flight Methodologies'!$E$9)*$E187*$G187*$O187*'Emission Factors'!$E$13)),
IF('Flight Methodologies'!$D$4="B",((($D187-'Flight Methodologies'!$E$17)*$E187*$G187*$O187*'Emission Factors'!$E$13)),
IF('Flight Methodologies'!$D$4="C",((($D187-SUM('Flight Methodologies'!$E$29:$E$30))*$E187*$G187*$O187*'Emission Factors'!$E$13)),((($D187-SUM('Flight Methodologies'!$E$39:$E$40))*$E187*$G187*$O187*'Emission Factors'!$E$13)))))
+
IF(SUM($O187:$P187)=0,0,
IF('Flight Methodologies'!$D$4="A",0,
IF('Flight Methodologies'!$D$4="B",0,
IF('Flight Methodologies'!$D$4="C",0,0)
)))
+
IF($N187=0,0,
IF('Flight Methodologies'!$K$4="A",0,0)
),"")</f>
        <v>9187.3888000000006</v>
      </c>
      <c r="Z187" s="104">
        <f>IFERROR(IF('Flight Methodologies'!$D$4="A",((($D187-'Flight Methodologies'!$E$9)*$E187*$G187*$P187*'Emission Factors'!$E$14)),
IF('Flight Methodologies'!$D$4="B",((($D187-'Flight Methodologies'!$E$17)*$E187*$G187*$P187*'Emission Factors'!$E$14)),
IF('Flight Methodologies'!$D$4="C",((($D187-SUM('Flight Methodologies'!$E$29:$E$30))*$E187*$G187*$P187*'Emission Factors'!$E$14)),((($D187-SUM('Flight Methodologies'!$E$39:$E$40))*$E187*$G187*$P187*'Emission Factors'!$E$14)))))
+
IF(SUM($O187:$P187)=0,0,
IF('Flight Methodologies'!$D$4="A",0,
IF('Flight Methodologies'!$D$4="B",0,
IF('Flight Methodologies'!$D$4="C",0,0)
)))
+
IF($N187=0,0,
IF('Flight Methodologies'!$K$4="A",0,0)
),"")</f>
        <v>0</v>
      </c>
      <c r="AA187" s="169">
        <f t="shared" si="4"/>
        <v>12739.676139310734</v>
      </c>
      <c r="AC187" s="109">
        <f t="shared" si="5"/>
        <v>12.739676139310733</v>
      </c>
    </row>
    <row r="188" spans="2:29" x14ac:dyDescent="0.35">
      <c r="B188" s="63" t="s">
        <v>172</v>
      </c>
      <c r="C188" s="63" t="str">
        <f>IFERROR(VLOOKUP(B188,'Country and Student Data'!$B$5:$E$300,2,FALSE),"")</f>
        <v>Africa</v>
      </c>
      <c r="D188" s="104">
        <f>IFERROR(
VLOOKUP($B188,'Country and Student Data'!$B$5:$D$300,3,FALSE)
+
IF(OR(C188="Home",C188="UK"),0,
IF('Flight Methodologies'!$D$4="A",'Flight Methodologies'!$E$9,
IF('Flight Methodologies'!$D$4="B",'Flight Methodologies'!$E$17,
IF('Flight Methodologies'!$D$4="C",'Flight Methodologies'!$E$29+'Flight Methodologies'!$E$30,'Flight Methodologies'!$E$39+'Flight Methodologies'!$E$40)))), "")</f>
        <v>7104.57</v>
      </c>
      <c r="E188" s="101">
        <f>IFERROR(VLOOKUP(B188,'Country and Student Data'!B:E,4,FALSE),"")</f>
        <v>1</v>
      </c>
      <c r="G188" s="85">
        <v>2</v>
      </c>
      <c r="H188" s="66"/>
      <c r="I188" s="86"/>
      <c r="J188" s="86"/>
      <c r="K188" s="86"/>
      <c r="L188" s="86"/>
      <c r="M188" s="86"/>
      <c r="N188" s="86"/>
      <c r="O188" s="86"/>
      <c r="P188" s="86">
        <v>1</v>
      </c>
      <c r="R188" s="104">
        <f>IFERROR(
((I188*$D188*$E188*$G188*'Emission Factors'!$E$6))
+
IF(SUM($O188:$P188)=0,0,
IF('Flight Methodologies'!$D$4="A",(0.5*'Flight Methodologies'!$E$9*$E188*SUM($O188:$P188)*$G188*'Emission Factors'!$E$6),
IF('Flight Methodologies'!$D$4="B",(('Flight Methodologies'!$E$18*'Flight Methodologies'!$E$17*$E188*SUM($O188:$P188)*$G188*'Emission Factors'!$E$6)),
IF('Flight Methodologies'!$D$4="C",(0.5*'Flight Methodologies'!$E$30*$E188*SUM($O188:$P188)*$G188*'Emission Factors'!$E$6),(('Flight Methodologies'!$E$41*'Flight Methodologies'!$E$40*$E188*SUM($O188:$P188)*$G188*'Emission Factors'!$E$6)))
)))
+
IF($N188=0,0,
IF('Flight Methodologies'!$K$4="A",(0.5*'Flight Methodologies'!$K$9*$E188*$N188*$G188*'Emission Factors'!$E$6),(('Flight Methodologies'!$K$18*'Flight Methodologies'!$K$17*$E188*N188*$G188*'Emission Factors'!$E$6)))
),"")</f>
        <v>0.8998560000000001</v>
      </c>
      <c r="S188" s="104">
        <f>IFERROR(((J188*$D188*$E188*$G188*'Emission Factors'!$E$7))
+
IF(SUM($O188:$P188)=0,0,
IF('Flight Methodologies'!$D$4="A",(0.5*'Flight Methodologies'!$E$9*$E188*SUM($O188:$P188)*$G188*'Emission Factors'!$E$7),
IF('Flight Methodologies'!$D$4="B",(('Flight Methodologies'!$E$19*'Flight Methodologies'!$E$17*$E188*SUM($O188:$P188)*$G188*'Emission Factors'!$E$7)),
IF('Flight Methodologies'!$D$4="C",(0.5*'Flight Methodologies'!$E$30*$E188*SUM($O188:$P188)*$G188*'Emission Factors'!$E$7),(('Flight Methodologies'!$E$42*'Flight Methodologies'!$E$40*$E188*SUM($O188:$P188)*$G188*'Emission Factors'!$E$7)))
)))
+
IF($N188=0,0,
IF('Flight Methodologies'!$K$4="A",(0.5*'Flight Methodologies'!$K$9*$E188*$N188*$G188*'Emission Factors'!$E$7),(('Flight Methodologies'!$K$19*'Flight Methodologies'!$K$17*$E188*N188*$G188*'Emission Factors'!$E$7)))
),"")</f>
        <v>0</v>
      </c>
      <c r="T188" s="104">
        <f>IFERROR(((K188*$D188*$E188*$G188*'Emission Factors'!$E$8))
+
IF(SUM($O188:$P188)=0,0,
IF('Flight Methodologies'!$D$4="A",0,
IF('Flight Methodologies'!$D$4="B",(('Flight Methodologies'!$E$20*'Flight Methodologies'!$E$17*$E188*SUM($O188:$P188)*$G188*'Emission Factors'!$E$8)),
IF('Flight Methodologies'!$D$4="C",0,(('Flight Methodologies'!$E$43*'Flight Methodologies'!$E$40*$E188*SUM($O188:$P188)*$G188*'Emission Factors'!$E$8)))
)))
+
IF($N188=0,0,
IF('Flight Methodologies'!$K$4="A",0,(('Flight Methodologies'!$K$20*'Flight Methodologies'!$K$17*$E188*N188*$G188*'Emission Factors'!$E$8)))
),"")</f>
        <v>0</v>
      </c>
      <c r="U188" s="104">
        <f>IFERROR(((L188*$D188*$E188*$G188*'Emission Factors'!$E$9))
+
IF(SUM($O188:$P188)=0,0,
IF('Flight Methodologies'!$D$4="A",0,
IF('Flight Methodologies'!$D$4="B",(('Flight Methodologies'!$E$21*'Flight Methodologies'!$E$17*$E188*SUM($O188:$P188)*$G188*'Emission Factors'!$E$9)),
IF('Flight Methodologies'!$D$4="C",0,(('Flight Methodologies'!$E$44*'Flight Methodologies'!$E$40*$E188*SUM($O188:$P188)*$G188*'Emission Factors'!$E$9)))
)))
+
IF($N188=0,0,
IF('Flight Methodologies'!$K$4="A",0,(('Flight Methodologies'!$K$21*'Flight Methodologies'!$K$17*$E188*N188*$G188*'Emission Factors'!$E$9)))
),"")</f>
        <v>0.55161213100671147</v>
      </c>
      <c r="V188" s="104">
        <f>IF(SUM(I188:P188)=0,"",
IF(SUM($O188:$P188)=0,0,
IF('Flight Methodologies'!$D$4="A",0,
IF('Flight Methodologies'!$D$4="B",(('Flight Methodologies'!$E$22*'Flight Methodologies'!$E$17*$E188*SUM($O188:$P188)*$G188*'Emission Factors'!$E$10)),
IF('Flight Methodologies'!$D$4="C",0,(('Flight Methodologies'!$E$45*'Flight Methodologies'!$E$40*$E188*SUM($O188:$P188)*$G188*'Emission Factors'!$E$10)))
)))
+
IF($N188=0,0,
IF('Flight Methodologies'!$K$4="A",0,(('Flight Methodologies'!$K$22*'Flight Methodologies'!$K$17*$E188*N188*$G188*'Emission Factors'!$E$10)))
))</f>
        <v>0.80252060006657711</v>
      </c>
      <c r="W188" s="104">
        <f>IFERROR(((M188*$D188*$E188*$G188*'Emission Factors'!$E$11))
+
IF(SUM($O188:$P188)=0,0,
IF('Flight Methodologies'!$D$4="A",0,
IF('Flight Methodologies'!$D$4="B",0,
IF('Flight Methodologies'!$D$4="C",0,0)
)))
+
IF($N188=0,0,
IF('Flight Methodologies'!$K$4="A",0,0)
),"")</f>
        <v>0</v>
      </c>
      <c r="X188" s="104">
        <f>IFERROR(IF('Flight Methodologies'!$K$4="A",((($D188-'Flight Methodologies'!$K$9)*$E188*$G188*$N188*'Emission Factors'!$E$12)),((($D188-'Flight Methodologies'!$K$17)*$E188*$G188*$N188*'Emission Factors'!$E$12))
)
+
IF(SUM($O188:$P188)=0,0,
IF('Flight Methodologies'!$D$4="A",0,
IF('Flight Methodologies'!$D$4="B",0,
IF('Flight Methodologies'!$D$4="C",('Flight Methodologies'!$E$29*$E188*SUM($O188:$P188)*$G188*'Emission Factors'!$E$12),('Flight Methodologies'!$E$39*$E188*SUM($O188:$P188)*$G188*'Emission Factors'!$E$12))
))),"")</f>
        <v>352.97474519999997</v>
      </c>
      <c r="Y188" s="104">
        <f>IFERROR(IF('Flight Methodologies'!$D$4="A",((($D188-'Flight Methodologies'!$E$9)*$E188*$G188*$O188*'Emission Factors'!$E$13)),
IF('Flight Methodologies'!$D$4="B",((($D188-'Flight Methodologies'!$E$17)*$E188*$G188*$O188*'Emission Factors'!$E$13)),
IF('Flight Methodologies'!$D$4="C",((($D188-SUM('Flight Methodologies'!$E$29:$E$30))*$E188*$G188*$O188*'Emission Factors'!$E$13)),((($D188-SUM('Flight Methodologies'!$E$39:$E$40))*$E188*$G188*$O188*'Emission Factors'!$E$13)))))
+
IF(SUM($O188:$P188)=0,0,
IF('Flight Methodologies'!$D$4="A",0,
IF('Flight Methodologies'!$D$4="B",0,
IF('Flight Methodologies'!$D$4="C",0,0)
)))
+
IF($N188=0,0,
IF('Flight Methodologies'!$K$4="A",0,0)
),"")</f>
        <v>0</v>
      </c>
      <c r="Z188" s="104">
        <f>IFERROR(IF('Flight Methodologies'!$D$4="A",((($D188-'Flight Methodologies'!$E$9)*$E188*$G188*$P188*'Emission Factors'!$E$14)),
IF('Flight Methodologies'!$D$4="B",((($D188-'Flight Methodologies'!$E$17)*$E188*$G188*$P188*'Emission Factors'!$E$14)),
IF('Flight Methodologies'!$D$4="C",((($D188-SUM('Flight Methodologies'!$E$29:$E$30))*$E188*$G188*$P188*'Emission Factors'!$E$14)),((($D188-SUM('Flight Methodologies'!$E$39:$E$40))*$E188*$G188*$P188*'Emission Factors'!$E$14)))))
+
IF(SUM($O188:$P188)=0,0,
IF('Flight Methodologies'!$D$4="A",0,
IF('Flight Methodologies'!$D$4="B",0,
IF('Flight Methodologies'!$D$4="C",0,0)
)))
+
IF($N188=0,0,
IF('Flight Methodologies'!$K$4="A",0,0)
),"")</f>
        <v>2581.0187800000003</v>
      </c>
      <c r="AA188" s="169">
        <f t="shared" si="4"/>
        <v>2936.2475139310736</v>
      </c>
      <c r="AC188" s="109">
        <f t="shared" si="5"/>
        <v>2.9362475139310735</v>
      </c>
    </row>
    <row r="189" spans="2:29" ht="31" x14ac:dyDescent="0.35">
      <c r="B189" s="63" t="s">
        <v>173</v>
      </c>
      <c r="C189" s="63" t="str">
        <f>IFERROR(VLOOKUP(B189,'Country and Student Data'!$B$5:$E$300,2,FALSE),"")</f>
        <v>North America</v>
      </c>
      <c r="D189" s="104">
        <f>IFERROR(
VLOOKUP($B189,'Country and Student Data'!$B$5:$D$300,3,FALSE)
+
IF(OR(C189="Home",C189="UK"),0,
IF('Flight Methodologies'!$D$4="A",'Flight Methodologies'!$E$9,
IF('Flight Methodologies'!$D$4="B",'Flight Methodologies'!$E$17,
IF('Flight Methodologies'!$D$4="C",'Flight Methodologies'!$E$29+'Flight Methodologies'!$E$30,'Flight Methodologies'!$E$39+'Flight Methodologies'!$E$40)))), "")</f>
        <v>7238.88</v>
      </c>
      <c r="E189" s="101">
        <f>IFERROR(VLOOKUP(B189,'Country and Student Data'!B:E,4,FALSE),"")</f>
        <v>0</v>
      </c>
      <c r="G189" s="85">
        <v>2</v>
      </c>
      <c r="H189" s="66"/>
      <c r="I189" s="86"/>
      <c r="J189" s="86"/>
      <c r="K189" s="86"/>
      <c r="L189" s="86"/>
      <c r="M189" s="86"/>
      <c r="N189" s="86"/>
      <c r="O189" s="86"/>
      <c r="P189" s="86">
        <v>1</v>
      </c>
      <c r="R189" s="104">
        <f>IFERROR(
((I189*$D189*$E189*$G189*'Emission Factors'!$E$6))
+
IF(SUM($O189:$P189)=0,0,
IF('Flight Methodologies'!$D$4="A",(0.5*'Flight Methodologies'!$E$9*$E189*SUM($O189:$P189)*$G189*'Emission Factors'!$E$6),
IF('Flight Methodologies'!$D$4="B",(('Flight Methodologies'!$E$18*'Flight Methodologies'!$E$17*$E189*SUM($O189:$P189)*$G189*'Emission Factors'!$E$6)),
IF('Flight Methodologies'!$D$4="C",(0.5*'Flight Methodologies'!$E$30*$E189*SUM($O189:$P189)*$G189*'Emission Factors'!$E$6),(('Flight Methodologies'!$E$41*'Flight Methodologies'!$E$40*$E189*SUM($O189:$P189)*$G189*'Emission Factors'!$E$6)))
)))
+
IF($N189=0,0,
IF('Flight Methodologies'!$K$4="A",(0.5*'Flight Methodologies'!$K$9*$E189*$N189*$G189*'Emission Factors'!$E$6),(('Flight Methodologies'!$K$18*'Flight Methodologies'!$K$17*$E189*N189*$G189*'Emission Factors'!$E$6)))
),"")</f>
        <v>0</v>
      </c>
      <c r="S189" s="104">
        <f>IFERROR(((J189*$D189*$E189*$G189*'Emission Factors'!$E$7))
+
IF(SUM($O189:$P189)=0,0,
IF('Flight Methodologies'!$D$4="A",(0.5*'Flight Methodologies'!$E$9*$E189*SUM($O189:$P189)*$G189*'Emission Factors'!$E$7),
IF('Flight Methodologies'!$D$4="B",(('Flight Methodologies'!$E$19*'Flight Methodologies'!$E$17*$E189*SUM($O189:$P189)*$G189*'Emission Factors'!$E$7)),
IF('Flight Methodologies'!$D$4="C",(0.5*'Flight Methodologies'!$E$30*$E189*SUM($O189:$P189)*$G189*'Emission Factors'!$E$7),(('Flight Methodologies'!$E$42*'Flight Methodologies'!$E$40*$E189*SUM($O189:$P189)*$G189*'Emission Factors'!$E$7)))
)))
+
IF($N189=0,0,
IF('Flight Methodologies'!$K$4="A",(0.5*'Flight Methodologies'!$K$9*$E189*$N189*$G189*'Emission Factors'!$E$7),(('Flight Methodologies'!$K$19*'Flight Methodologies'!$K$17*$E189*N189*$G189*'Emission Factors'!$E$7)))
),"")</f>
        <v>0</v>
      </c>
      <c r="T189" s="104">
        <f>IFERROR(((K189*$D189*$E189*$G189*'Emission Factors'!$E$8))
+
IF(SUM($O189:$P189)=0,0,
IF('Flight Methodologies'!$D$4="A",0,
IF('Flight Methodologies'!$D$4="B",(('Flight Methodologies'!$E$20*'Flight Methodologies'!$E$17*$E189*SUM($O189:$P189)*$G189*'Emission Factors'!$E$8)),
IF('Flight Methodologies'!$D$4="C",0,(('Flight Methodologies'!$E$43*'Flight Methodologies'!$E$40*$E189*SUM($O189:$P189)*$G189*'Emission Factors'!$E$8)))
)))
+
IF($N189=0,0,
IF('Flight Methodologies'!$K$4="A",0,(('Flight Methodologies'!$K$20*'Flight Methodologies'!$K$17*$E189*N189*$G189*'Emission Factors'!$E$8)))
),"")</f>
        <v>0</v>
      </c>
      <c r="U189" s="104">
        <f>IFERROR(((L189*$D189*$E189*$G189*'Emission Factors'!$E$9))
+
IF(SUM($O189:$P189)=0,0,
IF('Flight Methodologies'!$D$4="A",0,
IF('Flight Methodologies'!$D$4="B",(('Flight Methodologies'!$E$21*'Flight Methodologies'!$E$17*$E189*SUM($O189:$P189)*$G189*'Emission Factors'!$E$9)),
IF('Flight Methodologies'!$D$4="C",0,(('Flight Methodologies'!$E$44*'Flight Methodologies'!$E$40*$E189*SUM($O189:$P189)*$G189*'Emission Factors'!$E$9)))
)))
+
IF($N189=0,0,
IF('Flight Methodologies'!$K$4="A",0,(('Flight Methodologies'!$K$21*'Flight Methodologies'!$K$17*$E189*N189*$G189*'Emission Factors'!$E$9)))
),"")</f>
        <v>0</v>
      </c>
      <c r="V189" s="104">
        <f>IF(SUM(I189:P189)=0,"",
IF(SUM($O189:$P189)=0,0,
IF('Flight Methodologies'!$D$4="A",0,
IF('Flight Methodologies'!$D$4="B",(('Flight Methodologies'!$E$22*'Flight Methodologies'!$E$17*$E189*SUM($O189:$P189)*$G189*'Emission Factors'!$E$10)),
IF('Flight Methodologies'!$D$4="C",0,(('Flight Methodologies'!$E$45*'Flight Methodologies'!$E$40*$E189*SUM($O189:$P189)*$G189*'Emission Factors'!$E$10)))
)))
+
IF($N189=0,0,
IF('Flight Methodologies'!$K$4="A",0,(('Flight Methodologies'!$K$22*'Flight Methodologies'!$K$17*$E189*N189*$G189*'Emission Factors'!$E$10)))
))</f>
        <v>0</v>
      </c>
      <c r="W189" s="104">
        <f>IFERROR(((M189*$D189*$E189*$G189*'Emission Factors'!$E$11))
+
IF(SUM($O189:$P189)=0,0,
IF('Flight Methodologies'!$D$4="A",0,
IF('Flight Methodologies'!$D$4="B",0,
IF('Flight Methodologies'!$D$4="C",0,0)
)))
+
IF($N189=0,0,
IF('Flight Methodologies'!$K$4="A",0,0)
),"")</f>
        <v>0</v>
      </c>
      <c r="X189" s="104">
        <f>IFERROR(IF('Flight Methodologies'!$K$4="A",((($D189-'Flight Methodologies'!$K$9)*$E189*$G189*$N189*'Emission Factors'!$E$12)),((($D189-'Flight Methodologies'!$K$17)*$E189*$G189*$N189*'Emission Factors'!$E$12))
)
+
IF(SUM($O189:$P189)=0,0,
IF('Flight Methodologies'!$D$4="A",0,
IF('Flight Methodologies'!$D$4="B",0,
IF('Flight Methodologies'!$D$4="C",('Flight Methodologies'!$E$29*$E189*SUM($O189:$P189)*$G189*'Emission Factors'!$E$12),('Flight Methodologies'!$E$39*$E189*SUM($O189:$P189)*$G189*'Emission Factors'!$E$12))
))),"")</f>
        <v>0</v>
      </c>
      <c r="Y189" s="104">
        <f>IFERROR(IF('Flight Methodologies'!$D$4="A",((($D189-'Flight Methodologies'!$E$9)*$E189*$G189*$O189*'Emission Factors'!$E$13)),
IF('Flight Methodologies'!$D$4="B",((($D189-'Flight Methodologies'!$E$17)*$E189*$G189*$O189*'Emission Factors'!$E$13)),
IF('Flight Methodologies'!$D$4="C",((($D189-SUM('Flight Methodologies'!$E$29:$E$30))*$E189*$G189*$O189*'Emission Factors'!$E$13)),((($D189-SUM('Flight Methodologies'!$E$39:$E$40))*$E189*$G189*$O189*'Emission Factors'!$E$13)))))
+
IF(SUM($O189:$P189)=0,0,
IF('Flight Methodologies'!$D$4="A",0,
IF('Flight Methodologies'!$D$4="B",0,
IF('Flight Methodologies'!$D$4="C",0,0)
)))
+
IF($N189=0,0,
IF('Flight Methodologies'!$K$4="A",0,0)
),"")</f>
        <v>0</v>
      </c>
      <c r="Z189" s="104">
        <f>IFERROR(IF('Flight Methodologies'!$D$4="A",((($D189-'Flight Methodologies'!$E$9)*$E189*$G189*$P189*'Emission Factors'!$E$14)),
IF('Flight Methodologies'!$D$4="B",((($D189-'Flight Methodologies'!$E$17)*$E189*$G189*$P189*'Emission Factors'!$E$14)),
IF('Flight Methodologies'!$D$4="C",((($D189-SUM('Flight Methodologies'!$E$29:$E$30))*$E189*$G189*$P189*'Emission Factors'!$E$14)),((($D189-SUM('Flight Methodologies'!$E$39:$E$40))*$E189*$G189*$P189*'Emission Factors'!$E$14)))))
+
IF(SUM($O189:$P189)=0,0,
IF('Flight Methodologies'!$D$4="A",0,
IF('Flight Methodologies'!$D$4="B",0,
IF('Flight Methodologies'!$D$4="C",0,0)
)))
+
IF($N189=0,0,
IF('Flight Methodologies'!$K$4="A",0,0)
),"")</f>
        <v>0</v>
      </c>
      <c r="AA189" s="169">
        <f t="shared" si="4"/>
        <v>0</v>
      </c>
      <c r="AC189" s="109">
        <f t="shared" si="5"/>
        <v>0</v>
      </c>
    </row>
    <row r="190" spans="2:29" ht="31" x14ac:dyDescent="0.35">
      <c r="B190" s="63" t="s">
        <v>434</v>
      </c>
      <c r="C190" s="63" t="str">
        <f>IFERROR(VLOOKUP(B190,'Country and Student Data'!$B$5:$E$300,2,FALSE),"")</f>
        <v>South America</v>
      </c>
      <c r="D190" s="104">
        <f>IFERROR(
VLOOKUP($B190,'Country and Student Data'!$B$5:$D$300,3,FALSE)
+
IF(OR(C190="Home",C190="UK"),0,
IF('Flight Methodologies'!$D$4="A",'Flight Methodologies'!$E$9,
IF('Flight Methodologies'!$D$4="B",'Flight Methodologies'!$E$17,
IF('Flight Methodologies'!$D$4="C",'Flight Methodologies'!$E$29+'Flight Methodologies'!$E$30,'Flight Methodologies'!$E$39+'Flight Methodologies'!$E$40)))), "")</f>
        <v>8172.82</v>
      </c>
      <c r="E190" s="101">
        <f>IFERROR(VLOOKUP(B190,'Country and Student Data'!B:E,4,FALSE),"")</f>
        <v>0</v>
      </c>
      <c r="G190" s="85">
        <v>2</v>
      </c>
      <c r="H190" s="66"/>
      <c r="I190" s="86"/>
      <c r="J190" s="86"/>
      <c r="K190" s="86"/>
      <c r="L190" s="86"/>
      <c r="M190" s="86"/>
      <c r="N190" s="86"/>
      <c r="O190" s="86"/>
      <c r="P190" s="86">
        <v>1</v>
      </c>
      <c r="R190" s="104">
        <f>IFERROR(
((I190*$D190*$E190*$G190*'Emission Factors'!$E$6))
+
IF(SUM($O190:$P190)=0,0,
IF('Flight Methodologies'!$D$4="A",(0.5*'Flight Methodologies'!$E$9*$E190*SUM($O190:$P190)*$G190*'Emission Factors'!$E$6),
IF('Flight Methodologies'!$D$4="B",(('Flight Methodologies'!$E$18*'Flight Methodologies'!$E$17*$E190*SUM($O190:$P190)*$G190*'Emission Factors'!$E$6)),
IF('Flight Methodologies'!$D$4="C",(0.5*'Flight Methodologies'!$E$30*$E190*SUM($O190:$P190)*$G190*'Emission Factors'!$E$6),(('Flight Methodologies'!$E$41*'Flight Methodologies'!$E$40*$E190*SUM($O190:$P190)*$G190*'Emission Factors'!$E$6)))
)))
+
IF($N190=0,0,
IF('Flight Methodologies'!$K$4="A",(0.5*'Flight Methodologies'!$K$9*$E190*$N190*$G190*'Emission Factors'!$E$6),(('Flight Methodologies'!$K$18*'Flight Methodologies'!$K$17*$E190*N190*$G190*'Emission Factors'!$E$6)))
),"")</f>
        <v>0</v>
      </c>
      <c r="S190" s="104">
        <f>IFERROR(((J190*$D190*$E190*$G190*'Emission Factors'!$E$7))
+
IF(SUM($O190:$P190)=0,0,
IF('Flight Methodologies'!$D$4="A",(0.5*'Flight Methodologies'!$E$9*$E190*SUM($O190:$P190)*$G190*'Emission Factors'!$E$7),
IF('Flight Methodologies'!$D$4="B",(('Flight Methodologies'!$E$19*'Flight Methodologies'!$E$17*$E190*SUM($O190:$P190)*$G190*'Emission Factors'!$E$7)),
IF('Flight Methodologies'!$D$4="C",(0.5*'Flight Methodologies'!$E$30*$E190*SUM($O190:$P190)*$G190*'Emission Factors'!$E$7),(('Flight Methodologies'!$E$42*'Flight Methodologies'!$E$40*$E190*SUM($O190:$P190)*$G190*'Emission Factors'!$E$7)))
)))
+
IF($N190=0,0,
IF('Flight Methodologies'!$K$4="A",(0.5*'Flight Methodologies'!$K$9*$E190*$N190*$G190*'Emission Factors'!$E$7),(('Flight Methodologies'!$K$19*'Flight Methodologies'!$K$17*$E190*N190*$G190*'Emission Factors'!$E$7)))
),"")</f>
        <v>0</v>
      </c>
      <c r="T190" s="104">
        <f>IFERROR(((K190*$D190*$E190*$G190*'Emission Factors'!$E$8))
+
IF(SUM($O190:$P190)=0,0,
IF('Flight Methodologies'!$D$4="A",0,
IF('Flight Methodologies'!$D$4="B",(('Flight Methodologies'!$E$20*'Flight Methodologies'!$E$17*$E190*SUM($O190:$P190)*$G190*'Emission Factors'!$E$8)),
IF('Flight Methodologies'!$D$4="C",0,(('Flight Methodologies'!$E$43*'Flight Methodologies'!$E$40*$E190*SUM($O190:$P190)*$G190*'Emission Factors'!$E$8)))
)))
+
IF($N190=0,0,
IF('Flight Methodologies'!$K$4="A",0,(('Flight Methodologies'!$K$20*'Flight Methodologies'!$K$17*$E190*N190*$G190*'Emission Factors'!$E$8)))
),"")</f>
        <v>0</v>
      </c>
      <c r="U190" s="104">
        <f>IFERROR(((L190*$D190*$E190*$G190*'Emission Factors'!$E$9))
+
IF(SUM($O190:$P190)=0,0,
IF('Flight Methodologies'!$D$4="A",0,
IF('Flight Methodologies'!$D$4="B",(('Flight Methodologies'!$E$21*'Flight Methodologies'!$E$17*$E190*SUM($O190:$P190)*$G190*'Emission Factors'!$E$9)),
IF('Flight Methodologies'!$D$4="C",0,(('Flight Methodologies'!$E$44*'Flight Methodologies'!$E$40*$E190*SUM($O190:$P190)*$G190*'Emission Factors'!$E$9)))
)))
+
IF($N190=0,0,
IF('Flight Methodologies'!$K$4="A",0,(('Flight Methodologies'!$K$21*'Flight Methodologies'!$K$17*$E190*N190*$G190*'Emission Factors'!$E$9)))
),"")</f>
        <v>0</v>
      </c>
      <c r="V190" s="104">
        <f>IF(SUM(I190:P190)=0,"",
IF(SUM($O190:$P190)=0,0,
IF('Flight Methodologies'!$D$4="A",0,
IF('Flight Methodologies'!$D$4="B",(('Flight Methodologies'!$E$22*'Flight Methodologies'!$E$17*$E190*SUM($O190:$P190)*$G190*'Emission Factors'!$E$10)),
IF('Flight Methodologies'!$D$4="C",0,(('Flight Methodologies'!$E$45*'Flight Methodologies'!$E$40*$E190*SUM($O190:$P190)*$G190*'Emission Factors'!$E$10)))
)))
+
IF($N190=0,0,
IF('Flight Methodologies'!$K$4="A",0,(('Flight Methodologies'!$K$22*'Flight Methodologies'!$K$17*$E190*N190*$G190*'Emission Factors'!$E$10)))
))</f>
        <v>0</v>
      </c>
      <c r="W190" s="104">
        <f>IFERROR(((M190*$D190*$E190*$G190*'Emission Factors'!$E$11))
+
IF(SUM($O190:$P190)=0,0,
IF('Flight Methodologies'!$D$4="A",0,
IF('Flight Methodologies'!$D$4="B",0,
IF('Flight Methodologies'!$D$4="C",0,0)
)))
+
IF($N190=0,0,
IF('Flight Methodologies'!$K$4="A",0,0)
),"")</f>
        <v>0</v>
      </c>
      <c r="X190" s="104">
        <f>IFERROR(IF('Flight Methodologies'!$K$4="A",((($D190-'Flight Methodologies'!$K$9)*$E190*$G190*$N190*'Emission Factors'!$E$12)),((($D190-'Flight Methodologies'!$K$17)*$E190*$G190*$N190*'Emission Factors'!$E$12))
)
+
IF(SUM($O190:$P190)=0,0,
IF('Flight Methodologies'!$D$4="A",0,
IF('Flight Methodologies'!$D$4="B",0,
IF('Flight Methodologies'!$D$4="C",('Flight Methodologies'!$E$29*$E190*SUM($O190:$P190)*$G190*'Emission Factors'!$E$12),('Flight Methodologies'!$E$39*$E190*SUM($O190:$P190)*$G190*'Emission Factors'!$E$12))
))),"")</f>
        <v>0</v>
      </c>
      <c r="Y190" s="104">
        <f>IFERROR(IF('Flight Methodologies'!$D$4="A",((($D190-'Flight Methodologies'!$E$9)*$E190*$G190*$O190*'Emission Factors'!$E$13)),
IF('Flight Methodologies'!$D$4="B",((($D190-'Flight Methodologies'!$E$17)*$E190*$G190*$O190*'Emission Factors'!$E$13)),
IF('Flight Methodologies'!$D$4="C",((($D190-SUM('Flight Methodologies'!$E$29:$E$30))*$E190*$G190*$O190*'Emission Factors'!$E$13)),((($D190-SUM('Flight Methodologies'!$E$39:$E$40))*$E190*$G190*$O190*'Emission Factors'!$E$13)))))
+
IF(SUM($O190:$P190)=0,0,
IF('Flight Methodologies'!$D$4="A",0,
IF('Flight Methodologies'!$D$4="B",0,
IF('Flight Methodologies'!$D$4="C",0,0)
)))
+
IF($N190=0,0,
IF('Flight Methodologies'!$K$4="A",0,0)
),"")</f>
        <v>0</v>
      </c>
      <c r="Z190" s="104">
        <f>IFERROR(IF('Flight Methodologies'!$D$4="A",((($D190-'Flight Methodologies'!$E$9)*$E190*$G190*$P190*'Emission Factors'!$E$14)),
IF('Flight Methodologies'!$D$4="B",((($D190-'Flight Methodologies'!$E$17)*$E190*$G190*$P190*'Emission Factors'!$E$14)),
IF('Flight Methodologies'!$D$4="C",((($D190-SUM('Flight Methodologies'!$E$29:$E$30))*$E190*$G190*$P190*'Emission Factors'!$E$14)),((($D190-SUM('Flight Methodologies'!$E$39:$E$40))*$E190*$G190*$P190*'Emission Factors'!$E$14)))))
+
IF(SUM($O190:$P190)=0,0,
IF('Flight Methodologies'!$D$4="A",0,
IF('Flight Methodologies'!$D$4="B",0,
IF('Flight Methodologies'!$D$4="C",0,0)
)))
+
IF($N190=0,0,
IF('Flight Methodologies'!$K$4="A",0,0)
),"")</f>
        <v>0</v>
      </c>
      <c r="AA190" s="169">
        <f t="shared" si="4"/>
        <v>0</v>
      </c>
      <c r="AC190" s="109">
        <f t="shared" si="5"/>
        <v>0</v>
      </c>
    </row>
    <row r="191" spans="2:29" ht="31" x14ac:dyDescent="0.35">
      <c r="B191" s="63" t="s">
        <v>175</v>
      </c>
      <c r="C191" s="63" t="str">
        <f>IFERROR(VLOOKUP(B191,'Country and Student Data'!$B$5:$E$300,2,FALSE),"")</f>
        <v>North America</v>
      </c>
      <c r="D191" s="104">
        <f>IFERROR(
VLOOKUP($B191,'Country and Student Data'!$B$5:$D$300,3,FALSE)
+
IF(OR(C191="Home",C191="UK"),0,
IF('Flight Methodologies'!$D$4="A",'Flight Methodologies'!$E$9,
IF('Flight Methodologies'!$D$4="B",'Flight Methodologies'!$E$17,
IF('Flight Methodologies'!$D$4="C",'Flight Methodologies'!$E$29+'Flight Methodologies'!$E$30,'Flight Methodologies'!$E$39+'Flight Methodologies'!$E$40)))), "")</f>
        <v>7447.44</v>
      </c>
      <c r="E191" s="101">
        <f>IFERROR(VLOOKUP(B191,'Country and Student Data'!B:E,4,FALSE),"")</f>
        <v>0</v>
      </c>
      <c r="G191" s="85">
        <v>2</v>
      </c>
      <c r="H191" s="66"/>
      <c r="I191" s="86"/>
      <c r="J191" s="86"/>
      <c r="K191" s="86"/>
      <c r="L191" s="86"/>
      <c r="M191" s="86"/>
      <c r="N191" s="86"/>
      <c r="O191" s="86"/>
      <c r="P191" s="86">
        <v>1</v>
      </c>
      <c r="R191" s="104">
        <f>IFERROR(
((I191*$D191*$E191*$G191*'Emission Factors'!$E$6))
+
IF(SUM($O191:$P191)=0,0,
IF('Flight Methodologies'!$D$4="A",(0.5*'Flight Methodologies'!$E$9*$E191*SUM($O191:$P191)*$G191*'Emission Factors'!$E$6),
IF('Flight Methodologies'!$D$4="B",(('Flight Methodologies'!$E$18*'Flight Methodologies'!$E$17*$E191*SUM($O191:$P191)*$G191*'Emission Factors'!$E$6)),
IF('Flight Methodologies'!$D$4="C",(0.5*'Flight Methodologies'!$E$30*$E191*SUM($O191:$P191)*$G191*'Emission Factors'!$E$6),(('Flight Methodologies'!$E$41*'Flight Methodologies'!$E$40*$E191*SUM($O191:$P191)*$G191*'Emission Factors'!$E$6)))
)))
+
IF($N191=0,0,
IF('Flight Methodologies'!$K$4="A",(0.5*'Flight Methodologies'!$K$9*$E191*$N191*$G191*'Emission Factors'!$E$6),(('Flight Methodologies'!$K$18*'Flight Methodologies'!$K$17*$E191*N191*$G191*'Emission Factors'!$E$6)))
),"")</f>
        <v>0</v>
      </c>
      <c r="S191" s="104">
        <f>IFERROR(((J191*$D191*$E191*$G191*'Emission Factors'!$E$7))
+
IF(SUM($O191:$P191)=0,0,
IF('Flight Methodologies'!$D$4="A",(0.5*'Flight Methodologies'!$E$9*$E191*SUM($O191:$P191)*$G191*'Emission Factors'!$E$7),
IF('Flight Methodologies'!$D$4="B",(('Flight Methodologies'!$E$19*'Flight Methodologies'!$E$17*$E191*SUM($O191:$P191)*$G191*'Emission Factors'!$E$7)),
IF('Flight Methodologies'!$D$4="C",(0.5*'Flight Methodologies'!$E$30*$E191*SUM($O191:$P191)*$G191*'Emission Factors'!$E$7),(('Flight Methodologies'!$E$42*'Flight Methodologies'!$E$40*$E191*SUM($O191:$P191)*$G191*'Emission Factors'!$E$7)))
)))
+
IF($N191=0,0,
IF('Flight Methodologies'!$K$4="A",(0.5*'Flight Methodologies'!$K$9*$E191*$N191*$G191*'Emission Factors'!$E$7),(('Flight Methodologies'!$K$19*'Flight Methodologies'!$K$17*$E191*N191*$G191*'Emission Factors'!$E$7)))
),"")</f>
        <v>0</v>
      </c>
      <c r="T191" s="104">
        <f>IFERROR(((K191*$D191*$E191*$G191*'Emission Factors'!$E$8))
+
IF(SUM($O191:$P191)=0,0,
IF('Flight Methodologies'!$D$4="A",0,
IF('Flight Methodologies'!$D$4="B",(('Flight Methodologies'!$E$20*'Flight Methodologies'!$E$17*$E191*SUM($O191:$P191)*$G191*'Emission Factors'!$E$8)),
IF('Flight Methodologies'!$D$4="C",0,(('Flight Methodologies'!$E$43*'Flight Methodologies'!$E$40*$E191*SUM($O191:$P191)*$G191*'Emission Factors'!$E$8)))
)))
+
IF($N191=0,0,
IF('Flight Methodologies'!$K$4="A",0,(('Flight Methodologies'!$K$20*'Flight Methodologies'!$K$17*$E191*N191*$G191*'Emission Factors'!$E$8)))
),"")</f>
        <v>0</v>
      </c>
      <c r="U191" s="104">
        <f>IFERROR(((L191*$D191*$E191*$G191*'Emission Factors'!$E$9))
+
IF(SUM($O191:$P191)=0,0,
IF('Flight Methodologies'!$D$4="A",0,
IF('Flight Methodologies'!$D$4="B",(('Flight Methodologies'!$E$21*'Flight Methodologies'!$E$17*$E191*SUM($O191:$P191)*$G191*'Emission Factors'!$E$9)),
IF('Flight Methodologies'!$D$4="C",0,(('Flight Methodologies'!$E$44*'Flight Methodologies'!$E$40*$E191*SUM($O191:$P191)*$G191*'Emission Factors'!$E$9)))
)))
+
IF($N191=0,0,
IF('Flight Methodologies'!$K$4="A",0,(('Flight Methodologies'!$K$21*'Flight Methodologies'!$K$17*$E191*N191*$G191*'Emission Factors'!$E$9)))
),"")</f>
        <v>0</v>
      </c>
      <c r="V191" s="104">
        <f>IF(SUM(I191:P191)=0,"",
IF(SUM($O191:$P191)=0,0,
IF('Flight Methodologies'!$D$4="A",0,
IF('Flight Methodologies'!$D$4="B",(('Flight Methodologies'!$E$22*'Flight Methodologies'!$E$17*$E191*SUM($O191:$P191)*$G191*'Emission Factors'!$E$10)),
IF('Flight Methodologies'!$D$4="C",0,(('Flight Methodologies'!$E$45*'Flight Methodologies'!$E$40*$E191*SUM($O191:$P191)*$G191*'Emission Factors'!$E$10)))
)))
+
IF($N191=0,0,
IF('Flight Methodologies'!$K$4="A",0,(('Flight Methodologies'!$K$22*'Flight Methodologies'!$K$17*$E191*N191*$G191*'Emission Factors'!$E$10)))
))</f>
        <v>0</v>
      </c>
      <c r="W191" s="104">
        <f>IFERROR(((M191*$D191*$E191*$G191*'Emission Factors'!$E$11))
+
IF(SUM($O191:$P191)=0,0,
IF('Flight Methodologies'!$D$4="A",0,
IF('Flight Methodologies'!$D$4="B",0,
IF('Flight Methodologies'!$D$4="C",0,0)
)))
+
IF($N191=0,0,
IF('Flight Methodologies'!$K$4="A",0,0)
),"")</f>
        <v>0</v>
      </c>
      <c r="X191" s="104">
        <f>IFERROR(IF('Flight Methodologies'!$K$4="A",((($D191-'Flight Methodologies'!$K$9)*$E191*$G191*$N191*'Emission Factors'!$E$12)),((($D191-'Flight Methodologies'!$K$17)*$E191*$G191*$N191*'Emission Factors'!$E$12))
)
+
IF(SUM($O191:$P191)=0,0,
IF('Flight Methodologies'!$D$4="A",0,
IF('Flight Methodologies'!$D$4="B",0,
IF('Flight Methodologies'!$D$4="C",('Flight Methodologies'!$E$29*$E191*SUM($O191:$P191)*$G191*'Emission Factors'!$E$12),('Flight Methodologies'!$E$39*$E191*SUM($O191:$P191)*$G191*'Emission Factors'!$E$12))
))),"")</f>
        <v>0</v>
      </c>
      <c r="Y191" s="104">
        <f>IFERROR(IF('Flight Methodologies'!$D$4="A",((($D191-'Flight Methodologies'!$E$9)*$E191*$G191*$O191*'Emission Factors'!$E$13)),
IF('Flight Methodologies'!$D$4="B",((($D191-'Flight Methodologies'!$E$17)*$E191*$G191*$O191*'Emission Factors'!$E$13)),
IF('Flight Methodologies'!$D$4="C",((($D191-SUM('Flight Methodologies'!$E$29:$E$30))*$E191*$G191*$O191*'Emission Factors'!$E$13)),((($D191-SUM('Flight Methodologies'!$E$39:$E$40))*$E191*$G191*$O191*'Emission Factors'!$E$13)))))
+
IF(SUM($O191:$P191)=0,0,
IF('Flight Methodologies'!$D$4="A",0,
IF('Flight Methodologies'!$D$4="B",0,
IF('Flight Methodologies'!$D$4="C",0,0)
)))
+
IF($N191=0,0,
IF('Flight Methodologies'!$K$4="A",0,0)
),"")</f>
        <v>0</v>
      </c>
      <c r="Z191" s="104">
        <f>IFERROR(IF('Flight Methodologies'!$D$4="A",((($D191-'Flight Methodologies'!$E$9)*$E191*$G191*$P191*'Emission Factors'!$E$14)),
IF('Flight Methodologies'!$D$4="B",((($D191-'Flight Methodologies'!$E$17)*$E191*$G191*$P191*'Emission Factors'!$E$14)),
IF('Flight Methodologies'!$D$4="C",((($D191-SUM('Flight Methodologies'!$E$29:$E$30))*$E191*$G191*$P191*'Emission Factors'!$E$14)),((($D191-SUM('Flight Methodologies'!$E$39:$E$40))*$E191*$G191*$P191*'Emission Factors'!$E$14)))))
+
IF(SUM($O191:$P191)=0,0,
IF('Flight Methodologies'!$D$4="A",0,
IF('Flight Methodologies'!$D$4="B",0,
IF('Flight Methodologies'!$D$4="C",0,0)
)))
+
IF($N191=0,0,
IF('Flight Methodologies'!$K$4="A",0,0)
),"")</f>
        <v>0</v>
      </c>
      <c r="AA191" s="169">
        <f t="shared" si="4"/>
        <v>0</v>
      </c>
      <c r="AC191" s="109">
        <f t="shared" si="5"/>
        <v>0</v>
      </c>
    </row>
    <row r="192" spans="2:29" ht="31" x14ac:dyDescent="0.35">
      <c r="B192" s="63" t="s">
        <v>176</v>
      </c>
      <c r="C192" s="63" t="str">
        <f>IFERROR(VLOOKUP(B192,'Country and Student Data'!$B$5:$E$300,2,FALSE),"")</f>
        <v>North America</v>
      </c>
      <c r="D192" s="104">
        <f>IFERROR(
VLOOKUP($B192,'Country and Student Data'!$B$5:$D$300,3,FALSE)
+
IF(OR(C192="Home",C192="UK"),0,
IF('Flight Methodologies'!$D$4="A",'Flight Methodologies'!$E$9,
IF('Flight Methodologies'!$D$4="B",'Flight Methodologies'!$E$17,
IF('Flight Methodologies'!$D$4="C",'Flight Methodologies'!$E$29+'Flight Methodologies'!$E$30,'Flight Methodologies'!$E$39+'Flight Methodologies'!$E$40)))), "")</f>
        <v>7240.1799999999994</v>
      </c>
      <c r="E192" s="101">
        <f>IFERROR(VLOOKUP(B192,'Country and Student Data'!B:E,4,FALSE),"")</f>
        <v>0</v>
      </c>
      <c r="G192" s="85">
        <v>2</v>
      </c>
      <c r="H192" s="66"/>
      <c r="I192" s="86"/>
      <c r="J192" s="86"/>
      <c r="K192" s="86"/>
      <c r="L192" s="86"/>
      <c r="M192" s="86"/>
      <c r="N192" s="86"/>
      <c r="O192" s="86"/>
      <c r="P192" s="86">
        <v>1</v>
      </c>
      <c r="R192" s="104">
        <f>IFERROR(
((I192*$D192*$E192*$G192*'Emission Factors'!$E$6))
+
IF(SUM($O192:$P192)=0,0,
IF('Flight Methodologies'!$D$4="A",(0.5*'Flight Methodologies'!$E$9*$E192*SUM($O192:$P192)*$G192*'Emission Factors'!$E$6),
IF('Flight Methodologies'!$D$4="B",(('Flight Methodologies'!$E$18*'Flight Methodologies'!$E$17*$E192*SUM($O192:$P192)*$G192*'Emission Factors'!$E$6)),
IF('Flight Methodologies'!$D$4="C",(0.5*'Flight Methodologies'!$E$30*$E192*SUM($O192:$P192)*$G192*'Emission Factors'!$E$6),(('Flight Methodologies'!$E$41*'Flight Methodologies'!$E$40*$E192*SUM($O192:$P192)*$G192*'Emission Factors'!$E$6)))
)))
+
IF($N192=0,0,
IF('Flight Methodologies'!$K$4="A",(0.5*'Flight Methodologies'!$K$9*$E192*$N192*$G192*'Emission Factors'!$E$6),(('Flight Methodologies'!$K$18*'Flight Methodologies'!$K$17*$E192*N192*$G192*'Emission Factors'!$E$6)))
),"")</f>
        <v>0</v>
      </c>
      <c r="S192" s="104">
        <f>IFERROR(((J192*$D192*$E192*$G192*'Emission Factors'!$E$7))
+
IF(SUM($O192:$P192)=0,0,
IF('Flight Methodologies'!$D$4="A",(0.5*'Flight Methodologies'!$E$9*$E192*SUM($O192:$P192)*$G192*'Emission Factors'!$E$7),
IF('Flight Methodologies'!$D$4="B",(('Flight Methodologies'!$E$19*'Flight Methodologies'!$E$17*$E192*SUM($O192:$P192)*$G192*'Emission Factors'!$E$7)),
IF('Flight Methodologies'!$D$4="C",(0.5*'Flight Methodologies'!$E$30*$E192*SUM($O192:$P192)*$G192*'Emission Factors'!$E$7),(('Flight Methodologies'!$E$42*'Flight Methodologies'!$E$40*$E192*SUM($O192:$P192)*$G192*'Emission Factors'!$E$7)))
)))
+
IF($N192=0,0,
IF('Flight Methodologies'!$K$4="A",(0.5*'Flight Methodologies'!$K$9*$E192*$N192*$G192*'Emission Factors'!$E$7),(('Flight Methodologies'!$K$19*'Flight Methodologies'!$K$17*$E192*N192*$G192*'Emission Factors'!$E$7)))
),"")</f>
        <v>0</v>
      </c>
      <c r="T192" s="104">
        <f>IFERROR(((K192*$D192*$E192*$G192*'Emission Factors'!$E$8))
+
IF(SUM($O192:$P192)=0,0,
IF('Flight Methodologies'!$D$4="A",0,
IF('Flight Methodologies'!$D$4="B",(('Flight Methodologies'!$E$20*'Flight Methodologies'!$E$17*$E192*SUM($O192:$P192)*$G192*'Emission Factors'!$E$8)),
IF('Flight Methodologies'!$D$4="C",0,(('Flight Methodologies'!$E$43*'Flight Methodologies'!$E$40*$E192*SUM($O192:$P192)*$G192*'Emission Factors'!$E$8)))
)))
+
IF($N192=0,0,
IF('Flight Methodologies'!$K$4="A",0,(('Flight Methodologies'!$K$20*'Flight Methodologies'!$K$17*$E192*N192*$G192*'Emission Factors'!$E$8)))
),"")</f>
        <v>0</v>
      </c>
      <c r="U192" s="104">
        <f>IFERROR(((L192*$D192*$E192*$G192*'Emission Factors'!$E$9))
+
IF(SUM($O192:$P192)=0,0,
IF('Flight Methodologies'!$D$4="A",0,
IF('Flight Methodologies'!$D$4="B",(('Flight Methodologies'!$E$21*'Flight Methodologies'!$E$17*$E192*SUM($O192:$P192)*$G192*'Emission Factors'!$E$9)),
IF('Flight Methodologies'!$D$4="C",0,(('Flight Methodologies'!$E$44*'Flight Methodologies'!$E$40*$E192*SUM($O192:$P192)*$G192*'Emission Factors'!$E$9)))
)))
+
IF($N192=0,0,
IF('Flight Methodologies'!$K$4="A",0,(('Flight Methodologies'!$K$21*'Flight Methodologies'!$K$17*$E192*N192*$G192*'Emission Factors'!$E$9)))
),"")</f>
        <v>0</v>
      </c>
      <c r="V192" s="104">
        <f>IF(SUM(I192:P192)=0,"",
IF(SUM($O192:$P192)=0,0,
IF('Flight Methodologies'!$D$4="A",0,
IF('Flight Methodologies'!$D$4="B",(('Flight Methodologies'!$E$22*'Flight Methodologies'!$E$17*$E192*SUM($O192:$P192)*$G192*'Emission Factors'!$E$10)),
IF('Flight Methodologies'!$D$4="C",0,(('Flight Methodologies'!$E$45*'Flight Methodologies'!$E$40*$E192*SUM($O192:$P192)*$G192*'Emission Factors'!$E$10)))
)))
+
IF($N192=0,0,
IF('Flight Methodologies'!$K$4="A",0,(('Flight Methodologies'!$K$22*'Flight Methodologies'!$K$17*$E192*N192*$G192*'Emission Factors'!$E$10)))
))</f>
        <v>0</v>
      </c>
      <c r="W192" s="104">
        <f>IFERROR(((M192*$D192*$E192*$G192*'Emission Factors'!$E$11))
+
IF(SUM($O192:$P192)=0,0,
IF('Flight Methodologies'!$D$4="A",0,
IF('Flight Methodologies'!$D$4="B",0,
IF('Flight Methodologies'!$D$4="C",0,0)
)))
+
IF($N192=0,0,
IF('Flight Methodologies'!$K$4="A",0,0)
),"")</f>
        <v>0</v>
      </c>
      <c r="X192" s="104">
        <f>IFERROR(IF('Flight Methodologies'!$K$4="A",((($D192-'Flight Methodologies'!$K$9)*$E192*$G192*$N192*'Emission Factors'!$E$12)),((($D192-'Flight Methodologies'!$K$17)*$E192*$G192*$N192*'Emission Factors'!$E$12))
)
+
IF(SUM($O192:$P192)=0,0,
IF('Flight Methodologies'!$D$4="A",0,
IF('Flight Methodologies'!$D$4="B",0,
IF('Flight Methodologies'!$D$4="C",('Flight Methodologies'!$E$29*$E192*SUM($O192:$P192)*$G192*'Emission Factors'!$E$12),('Flight Methodologies'!$E$39*$E192*SUM($O192:$P192)*$G192*'Emission Factors'!$E$12))
))),"")</f>
        <v>0</v>
      </c>
      <c r="Y192" s="104">
        <f>IFERROR(IF('Flight Methodologies'!$D$4="A",((($D192-'Flight Methodologies'!$E$9)*$E192*$G192*$O192*'Emission Factors'!$E$13)),
IF('Flight Methodologies'!$D$4="B",((($D192-'Flight Methodologies'!$E$17)*$E192*$G192*$O192*'Emission Factors'!$E$13)),
IF('Flight Methodologies'!$D$4="C",((($D192-SUM('Flight Methodologies'!$E$29:$E$30))*$E192*$G192*$O192*'Emission Factors'!$E$13)),((($D192-SUM('Flight Methodologies'!$E$39:$E$40))*$E192*$G192*$O192*'Emission Factors'!$E$13)))))
+
IF(SUM($O192:$P192)=0,0,
IF('Flight Methodologies'!$D$4="A",0,
IF('Flight Methodologies'!$D$4="B",0,
IF('Flight Methodologies'!$D$4="C",0,0)
)))
+
IF($N192=0,0,
IF('Flight Methodologies'!$K$4="A",0,0)
),"")</f>
        <v>0</v>
      </c>
      <c r="Z192" s="104">
        <f>IFERROR(IF('Flight Methodologies'!$D$4="A",((($D192-'Flight Methodologies'!$E$9)*$E192*$G192*$P192*'Emission Factors'!$E$14)),
IF('Flight Methodologies'!$D$4="B",((($D192-'Flight Methodologies'!$E$17)*$E192*$G192*$P192*'Emission Factors'!$E$14)),
IF('Flight Methodologies'!$D$4="C",((($D192-SUM('Flight Methodologies'!$E$29:$E$30))*$E192*$G192*$P192*'Emission Factors'!$E$14)),((($D192-SUM('Flight Methodologies'!$E$39:$E$40))*$E192*$G192*$P192*'Emission Factors'!$E$14)))))
+
IF(SUM($O192:$P192)=0,0,
IF('Flight Methodologies'!$D$4="A",0,
IF('Flight Methodologies'!$D$4="B",0,
IF('Flight Methodologies'!$D$4="C",0,0)
)))
+
IF($N192=0,0,
IF('Flight Methodologies'!$K$4="A",0,0)
),"")</f>
        <v>0</v>
      </c>
      <c r="AA192" s="169">
        <f t="shared" si="4"/>
        <v>0</v>
      </c>
      <c r="AC192" s="109">
        <f t="shared" si="5"/>
        <v>0</v>
      </c>
    </row>
    <row r="193" spans="2:29" ht="31" x14ac:dyDescent="0.35">
      <c r="B193" s="63" t="s">
        <v>177</v>
      </c>
      <c r="C193" s="63" t="str">
        <f>IFERROR(VLOOKUP(B193,'Country and Student Data'!$B$5:$E$300,2,FALSE),"")</f>
        <v>North America</v>
      </c>
      <c r="D193" s="104">
        <f>IFERROR(
VLOOKUP($B193,'Country and Student Data'!$B$5:$D$300,3,FALSE)
+
IF(OR(C193="Home",C193="UK"),0,
IF('Flight Methodologies'!$D$4="A",'Flight Methodologies'!$E$9,
IF('Flight Methodologies'!$D$4="B",'Flight Methodologies'!$E$17,
IF('Flight Methodologies'!$D$4="C",'Flight Methodologies'!$E$29+'Flight Methodologies'!$E$30,'Flight Methodologies'!$E$39+'Flight Methodologies'!$E$40)))), "")</f>
        <v>4665.68</v>
      </c>
      <c r="E193" s="101">
        <f>IFERROR(VLOOKUP(B193,'Country and Student Data'!B:E,4,FALSE),"")</f>
        <v>0</v>
      </c>
      <c r="G193" s="85">
        <v>2</v>
      </c>
      <c r="H193" s="66"/>
      <c r="I193" s="86"/>
      <c r="J193" s="86"/>
      <c r="K193" s="86"/>
      <c r="L193" s="86"/>
      <c r="M193" s="86"/>
      <c r="N193" s="86"/>
      <c r="O193" s="86"/>
      <c r="P193" s="86">
        <v>1</v>
      </c>
      <c r="R193" s="104">
        <f>IFERROR(
((I193*$D193*$E193*$G193*'Emission Factors'!$E$6))
+
IF(SUM($O193:$P193)=0,0,
IF('Flight Methodologies'!$D$4="A",(0.5*'Flight Methodologies'!$E$9*$E193*SUM($O193:$P193)*$G193*'Emission Factors'!$E$6),
IF('Flight Methodologies'!$D$4="B",(('Flight Methodologies'!$E$18*'Flight Methodologies'!$E$17*$E193*SUM($O193:$P193)*$G193*'Emission Factors'!$E$6)),
IF('Flight Methodologies'!$D$4="C",(0.5*'Flight Methodologies'!$E$30*$E193*SUM($O193:$P193)*$G193*'Emission Factors'!$E$6),(('Flight Methodologies'!$E$41*'Flight Methodologies'!$E$40*$E193*SUM($O193:$P193)*$G193*'Emission Factors'!$E$6)))
)))
+
IF($N193=0,0,
IF('Flight Methodologies'!$K$4="A",(0.5*'Flight Methodologies'!$K$9*$E193*$N193*$G193*'Emission Factors'!$E$6),(('Flight Methodologies'!$K$18*'Flight Methodologies'!$K$17*$E193*N193*$G193*'Emission Factors'!$E$6)))
),"")</f>
        <v>0</v>
      </c>
      <c r="S193" s="104">
        <f>IFERROR(((J193*$D193*$E193*$G193*'Emission Factors'!$E$7))
+
IF(SUM($O193:$P193)=0,0,
IF('Flight Methodologies'!$D$4="A",(0.5*'Flight Methodologies'!$E$9*$E193*SUM($O193:$P193)*$G193*'Emission Factors'!$E$7),
IF('Flight Methodologies'!$D$4="B",(('Flight Methodologies'!$E$19*'Flight Methodologies'!$E$17*$E193*SUM($O193:$P193)*$G193*'Emission Factors'!$E$7)),
IF('Flight Methodologies'!$D$4="C",(0.5*'Flight Methodologies'!$E$30*$E193*SUM($O193:$P193)*$G193*'Emission Factors'!$E$7),(('Flight Methodologies'!$E$42*'Flight Methodologies'!$E$40*$E193*SUM($O193:$P193)*$G193*'Emission Factors'!$E$7)))
)))
+
IF($N193=0,0,
IF('Flight Methodologies'!$K$4="A",(0.5*'Flight Methodologies'!$K$9*$E193*$N193*$G193*'Emission Factors'!$E$7),(('Flight Methodologies'!$K$19*'Flight Methodologies'!$K$17*$E193*N193*$G193*'Emission Factors'!$E$7)))
),"")</f>
        <v>0</v>
      </c>
      <c r="T193" s="104">
        <f>IFERROR(((K193*$D193*$E193*$G193*'Emission Factors'!$E$8))
+
IF(SUM($O193:$P193)=0,0,
IF('Flight Methodologies'!$D$4="A",0,
IF('Flight Methodologies'!$D$4="B",(('Flight Methodologies'!$E$20*'Flight Methodologies'!$E$17*$E193*SUM($O193:$P193)*$G193*'Emission Factors'!$E$8)),
IF('Flight Methodologies'!$D$4="C",0,(('Flight Methodologies'!$E$43*'Flight Methodologies'!$E$40*$E193*SUM($O193:$P193)*$G193*'Emission Factors'!$E$8)))
)))
+
IF($N193=0,0,
IF('Flight Methodologies'!$K$4="A",0,(('Flight Methodologies'!$K$20*'Flight Methodologies'!$K$17*$E193*N193*$G193*'Emission Factors'!$E$8)))
),"")</f>
        <v>0</v>
      </c>
      <c r="U193" s="104">
        <f>IFERROR(((L193*$D193*$E193*$G193*'Emission Factors'!$E$9))
+
IF(SUM($O193:$P193)=0,0,
IF('Flight Methodologies'!$D$4="A",0,
IF('Flight Methodologies'!$D$4="B",(('Flight Methodologies'!$E$21*'Flight Methodologies'!$E$17*$E193*SUM($O193:$P193)*$G193*'Emission Factors'!$E$9)),
IF('Flight Methodologies'!$D$4="C",0,(('Flight Methodologies'!$E$44*'Flight Methodologies'!$E$40*$E193*SUM($O193:$P193)*$G193*'Emission Factors'!$E$9)))
)))
+
IF($N193=0,0,
IF('Flight Methodologies'!$K$4="A",0,(('Flight Methodologies'!$K$21*'Flight Methodologies'!$K$17*$E193*N193*$G193*'Emission Factors'!$E$9)))
),"")</f>
        <v>0</v>
      </c>
      <c r="V193" s="104">
        <f>IF(SUM(I193:P193)=0,"",
IF(SUM($O193:$P193)=0,0,
IF('Flight Methodologies'!$D$4="A",0,
IF('Flight Methodologies'!$D$4="B",(('Flight Methodologies'!$E$22*'Flight Methodologies'!$E$17*$E193*SUM($O193:$P193)*$G193*'Emission Factors'!$E$10)),
IF('Flight Methodologies'!$D$4="C",0,(('Flight Methodologies'!$E$45*'Flight Methodologies'!$E$40*$E193*SUM($O193:$P193)*$G193*'Emission Factors'!$E$10)))
)))
+
IF($N193=0,0,
IF('Flight Methodologies'!$K$4="A",0,(('Flight Methodologies'!$K$22*'Flight Methodologies'!$K$17*$E193*N193*$G193*'Emission Factors'!$E$10)))
))</f>
        <v>0</v>
      </c>
      <c r="W193" s="104">
        <f>IFERROR(((M193*$D193*$E193*$G193*'Emission Factors'!$E$11))
+
IF(SUM($O193:$P193)=0,0,
IF('Flight Methodologies'!$D$4="A",0,
IF('Flight Methodologies'!$D$4="B",0,
IF('Flight Methodologies'!$D$4="C",0,0)
)))
+
IF($N193=0,0,
IF('Flight Methodologies'!$K$4="A",0,0)
),"")</f>
        <v>0</v>
      </c>
      <c r="X193" s="104">
        <f>IFERROR(IF('Flight Methodologies'!$K$4="A",((($D193-'Flight Methodologies'!$K$9)*$E193*$G193*$N193*'Emission Factors'!$E$12)),((($D193-'Flight Methodologies'!$K$17)*$E193*$G193*$N193*'Emission Factors'!$E$12))
)
+
IF(SUM($O193:$P193)=0,0,
IF('Flight Methodologies'!$D$4="A",0,
IF('Flight Methodologies'!$D$4="B",0,
IF('Flight Methodologies'!$D$4="C",('Flight Methodologies'!$E$29*$E193*SUM($O193:$P193)*$G193*'Emission Factors'!$E$12),('Flight Methodologies'!$E$39*$E193*SUM($O193:$P193)*$G193*'Emission Factors'!$E$12))
))),"")</f>
        <v>0</v>
      </c>
      <c r="Y193" s="104">
        <f>IFERROR(IF('Flight Methodologies'!$D$4="A",((($D193-'Flight Methodologies'!$E$9)*$E193*$G193*$O193*'Emission Factors'!$E$13)),
IF('Flight Methodologies'!$D$4="B",((($D193-'Flight Methodologies'!$E$17)*$E193*$G193*$O193*'Emission Factors'!$E$13)),
IF('Flight Methodologies'!$D$4="C",((($D193-SUM('Flight Methodologies'!$E$29:$E$30))*$E193*$G193*$O193*'Emission Factors'!$E$13)),((($D193-SUM('Flight Methodologies'!$E$39:$E$40))*$E193*$G193*$O193*'Emission Factors'!$E$13)))))
+
IF(SUM($O193:$P193)=0,0,
IF('Flight Methodologies'!$D$4="A",0,
IF('Flight Methodologies'!$D$4="B",0,
IF('Flight Methodologies'!$D$4="C",0,0)
)))
+
IF($N193=0,0,
IF('Flight Methodologies'!$K$4="A",0,0)
),"")</f>
        <v>0</v>
      </c>
      <c r="Z193" s="104">
        <f>IFERROR(IF('Flight Methodologies'!$D$4="A",((($D193-'Flight Methodologies'!$E$9)*$E193*$G193*$P193*'Emission Factors'!$E$14)),
IF('Flight Methodologies'!$D$4="B",((($D193-'Flight Methodologies'!$E$17)*$E193*$G193*$P193*'Emission Factors'!$E$14)),
IF('Flight Methodologies'!$D$4="C",((($D193-SUM('Flight Methodologies'!$E$29:$E$30))*$E193*$G193*$P193*'Emission Factors'!$E$14)),((($D193-SUM('Flight Methodologies'!$E$39:$E$40))*$E193*$G193*$P193*'Emission Factors'!$E$14)))))
+
IF(SUM($O193:$P193)=0,0,
IF('Flight Methodologies'!$D$4="A",0,
IF('Flight Methodologies'!$D$4="B",0,
IF('Flight Methodologies'!$D$4="C",0,0)
)))
+
IF($N193=0,0,
IF('Flight Methodologies'!$K$4="A",0,0)
),"")</f>
        <v>0</v>
      </c>
      <c r="AA193" s="169">
        <f t="shared" si="4"/>
        <v>0</v>
      </c>
      <c r="AC193" s="109">
        <f t="shared" si="5"/>
        <v>0</v>
      </c>
    </row>
    <row r="194" spans="2:29" ht="31" x14ac:dyDescent="0.35">
      <c r="B194" s="63" t="s">
        <v>178</v>
      </c>
      <c r="C194" s="63" t="str">
        <f>IFERROR(VLOOKUP(B194,'Country and Student Data'!$B$5:$E$300,2,FALSE),"")</f>
        <v>North America</v>
      </c>
      <c r="D194" s="104">
        <f>IFERROR(
VLOOKUP($B194,'Country and Student Data'!$B$5:$D$300,3,FALSE)
+
IF(OR(C194="Home",C194="UK"),0,
IF('Flight Methodologies'!$D$4="A",'Flight Methodologies'!$E$9,
IF('Flight Methodologies'!$D$4="B",'Flight Methodologies'!$E$17,
IF('Flight Methodologies'!$D$4="C",'Flight Methodologies'!$E$29+'Flight Methodologies'!$E$30,'Flight Methodologies'!$E$39+'Flight Methodologies'!$E$40)))), "")</f>
        <v>7537.8499999999995</v>
      </c>
      <c r="E194" s="101">
        <f>IFERROR(VLOOKUP(B194,'Country and Student Data'!B:E,4,FALSE),"")</f>
        <v>0</v>
      </c>
      <c r="G194" s="85">
        <v>2</v>
      </c>
      <c r="H194" s="66"/>
      <c r="I194" s="86"/>
      <c r="J194" s="86"/>
      <c r="K194" s="86"/>
      <c r="L194" s="86"/>
      <c r="M194" s="86"/>
      <c r="N194" s="86"/>
      <c r="O194" s="86"/>
      <c r="P194" s="86">
        <v>1</v>
      </c>
      <c r="R194" s="104">
        <f>IFERROR(
((I194*$D194*$E194*$G194*'Emission Factors'!$E$6))
+
IF(SUM($O194:$P194)=0,0,
IF('Flight Methodologies'!$D$4="A",(0.5*'Flight Methodologies'!$E$9*$E194*SUM($O194:$P194)*$G194*'Emission Factors'!$E$6),
IF('Flight Methodologies'!$D$4="B",(('Flight Methodologies'!$E$18*'Flight Methodologies'!$E$17*$E194*SUM($O194:$P194)*$G194*'Emission Factors'!$E$6)),
IF('Flight Methodologies'!$D$4="C",(0.5*'Flight Methodologies'!$E$30*$E194*SUM($O194:$P194)*$G194*'Emission Factors'!$E$6),(('Flight Methodologies'!$E$41*'Flight Methodologies'!$E$40*$E194*SUM($O194:$P194)*$G194*'Emission Factors'!$E$6)))
)))
+
IF($N194=0,0,
IF('Flight Methodologies'!$K$4="A",(0.5*'Flight Methodologies'!$K$9*$E194*$N194*$G194*'Emission Factors'!$E$6),(('Flight Methodologies'!$K$18*'Flight Methodologies'!$K$17*$E194*N194*$G194*'Emission Factors'!$E$6)))
),"")</f>
        <v>0</v>
      </c>
      <c r="S194" s="104">
        <f>IFERROR(((J194*$D194*$E194*$G194*'Emission Factors'!$E$7))
+
IF(SUM($O194:$P194)=0,0,
IF('Flight Methodologies'!$D$4="A",(0.5*'Flight Methodologies'!$E$9*$E194*SUM($O194:$P194)*$G194*'Emission Factors'!$E$7),
IF('Flight Methodologies'!$D$4="B",(('Flight Methodologies'!$E$19*'Flight Methodologies'!$E$17*$E194*SUM($O194:$P194)*$G194*'Emission Factors'!$E$7)),
IF('Flight Methodologies'!$D$4="C",(0.5*'Flight Methodologies'!$E$30*$E194*SUM($O194:$P194)*$G194*'Emission Factors'!$E$7),(('Flight Methodologies'!$E$42*'Flight Methodologies'!$E$40*$E194*SUM($O194:$P194)*$G194*'Emission Factors'!$E$7)))
)))
+
IF($N194=0,0,
IF('Flight Methodologies'!$K$4="A",(0.5*'Flight Methodologies'!$K$9*$E194*$N194*$G194*'Emission Factors'!$E$7),(('Flight Methodologies'!$K$19*'Flight Methodologies'!$K$17*$E194*N194*$G194*'Emission Factors'!$E$7)))
),"")</f>
        <v>0</v>
      </c>
      <c r="T194" s="104">
        <f>IFERROR(((K194*$D194*$E194*$G194*'Emission Factors'!$E$8))
+
IF(SUM($O194:$P194)=0,0,
IF('Flight Methodologies'!$D$4="A",0,
IF('Flight Methodologies'!$D$4="B",(('Flight Methodologies'!$E$20*'Flight Methodologies'!$E$17*$E194*SUM($O194:$P194)*$G194*'Emission Factors'!$E$8)),
IF('Flight Methodologies'!$D$4="C",0,(('Flight Methodologies'!$E$43*'Flight Methodologies'!$E$40*$E194*SUM($O194:$P194)*$G194*'Emission Factors'!$E$8)))
)))
+
IF($N194=0,0,
IF('Flight Methodologies'!$K$4="A",0,(('Flight Methodologies'!$K$20*'Flight Methodologies'!$K$17*$E194*N194*$G194*'Emission Factors'!$E$8)))
),"")</f>
        <v>0</v>
      </c>
      <c r="U194" s="104">
        <f>IFERROR(((L194*$D194*$E194*$G194*'Emission Factors'!$E$9))
+
IF(SUM($O194:$P194)=0,0,
IF('Flight Methodologies'!$D$4="A",0,
IF('Flight Methodologies'!$D$4="B",(('Flight Methodologies'!$E$21*'Flight Methodologies'!$E$17*$E194*SUM($O194:$P194)*$G194*'Emission Factors'!$E$9)),
IF('Flight Methodologies'!$D$4="C",0,(('Flight Methodologies'!$E$44*'Flight Methodologies'!$E$40*$E194*SUM($O194:$P194)*$G194*'Emission Factors'!$E$9)))
)))
+
IF($N194=0,0,
IF('Flight Methodologies'!$K$4="A",0,(('Flight Methodologies'!$K$21*'Flight Methodologies'!$K$17*$E194*N194*$G194*'Emission Factors'!$E$9)))
),"")</f>
        <v>0</v>
      </c>
      <c r="V194" s="104">
        <f>IF(SUM(I194:P194)=0,"",
IF(SUM($O194:$P194)=0,0,
IF('Flight Methodologies'!$D$4="A",0,
IF('Flight Methodologies'!$D$4="B",(('Flight Methodologies'!$E$22*'Flight Methodologies'!$E$17*$E194*SUM($O194:$P194)*$G194*'Emission Factors'!$E$10)),
IF('Flight Methodologies'!$D$4="C",0,(('Flight Methodologies'!$E$45*'Flight Methodologies'!$E$40*$E194*SUM($O194:$P194)*$G194*'Emission Factors'!$E$10)))
)))
+
IF($N194=0,0,
IF('Flight Methodologies'!$K$4="A",0,(('Flight Methodologies'!$K$22*'Flight Methodologies'!$K$17*$E194*N194*$G194*'Emission Factors'!$E$10)))
))</f>
        <v>0</v>
      </c>
      <c r="W194" s="104">
        <f>IFERROR(((M194*$D194*$E194*$G194*'Emission Factors'!$E$11))
+
IF(SUM($O194:$P194)=0,0,
IF('Flight Methodologies'!$D$4="A",0,
IF('Flight Methodologies'!$D$4="B",0,
IF('Flight Methodologies'!$D$4="C",0,0)
)))
+
IF($N194=0,0,
IF('Flight Methodologies'!$K$4="A",0,0)
),"")</f>
        <v>0</v>
      </c>
      <c r="X194" s="104">
        <f>IFERROR(IF('Flight Methodologies'!$K$4="A",((($D194-'Flight Methodologies'!$K$9)*$E194*$G194*$N194*'Emission Factors'!$E$12)),((($D194-'Flight Methodologies'!$K$17)*$E194*$G194*$N194*'Emission Factors'!$E$12))
)
+
IF(SUM($O194:$P194)=0,0,
IF('Flight Methodologies'!$D$4="A",0,
IF('Flight Methodologies'!$D$4="B",0,
IF('Flight Methodologies'!$D$4="C",('Flight Methodologies'!$E$29*$E194*SUM($O194:$P194)*$G194*'Emission Factors'!$E$12),('Flight Methodologies'!$E$39*$E194*SUM($O194:$P194)*$G194*'Emission Factors'!$E$12))
))),"")</f>
        <v>0</v>
      </c>
      <c r="Y194" s="104">
        <f>IFERROR(IF('Flight Methodologies'!$D$4="A",((($D194-'Flight Methodologies'!$E$9)*$E194*$G194*$O194*'Emission Factors'!$E$13)),
IF('Flight Methodologies'!$D$4="B",((($D194-'Flight Methodologies'!$E$17)*$E194*$G194*$O194*'Emission Factors'!$E$13)),
IF('Flight Methodologies'!$D$4="C",((($D194-SUM('Flight Methodologies'!$E$29:$E$30))*$E194*$G194*$O194*'Emission Factors'!$E$13)),((($D194-SUM('Flight Methodologies'!$E$39:$E$40))*$E194*$G194*$O194*'Emission Factors'!$E$13)))))
+
IF(SUM($O194:$P194)=0,0,
IF('Flight Methodologies'!$D$4="A",0,
IF('Flight Methodologies'!$D$4="B",0,
IF('Flight Methodologies'!$D$4="C",0,0)
)))
+
IF($N194=0,0,
IF('Flight Methodologies'!$K$4="A",0,0)
),"")</f>
        <v>0</v>
      </c>
      <c r="Z194" s="104">
        <f>IFERROR(IF('Flight Methodologies'!$D$4="A",((($D194-'Flight Methodologies'!$E$9)*$E194*$G194*$P194*'Emission Factors'!$E$14)),
IF('Flight Methodologies'!$D$4="B",((($D194-'Flight Methodologies'!$E$17)*$E194*$G194*$P194*'Emission Factors'!$E$14)),
IF('Flight Methodologies'!$D$4="C",((($D194-SUM('Flight Methodologies'!$E$29:$E$30))*$E194*$G194*$P194*'Emission Factors'!$E$14)),((($D194-SUM('Flight Methodologies'!$E$39:$E$40))*$E194*$G194*$P194*'Emission Factors'!$E$14)))))
+
IF(SUM($O194:$P194)=0,0,
IF('Flight Methodologies'!$D$4="A",0,
IF('Flight Methodologies'!$D$4="B",0,
IF('Flight Methodologies'!$D$4="C",0,0)
)))
+
IF($N194=0,0,
IF('Flight Methodologies'!$K$4="A",0,0)
),"")</f>
        <v>0</v>
      </c>
      <c r="AA194" s="169">
        <f t="shared" si="4"/>
        <v>0</v>
      </c>
      <c r="AC194" s="109">
        <f t="shared" si="5"/>
        <v>0</v>
      </c>
    </row>
    <row r="195" spans="2:29" x14ac:dyDescent="0.35">
      <c r="B195" s="63" t="s">
        <v>179</v>
      </c>
      <c r="C195" s="63" t="str">
        <f>IFERROR(VLOOKUP(B195,'Country and Student Data'!$B$5:$E$300,2,FALSE),"")</f>
        <v>Oceania</v>
      </c>
      <c r="D195" s="104">
        <f>IFERROR(
VLOOKUP($B195,'Country and Student Data'!$B$5:$D$300,3,FALSE)
+
IF(OR(C195="Home",C195="UK"),0,
IF('Flight Methodologies'!$D$4="A",'Flight Methodologies'!$E$9,
IF('Flight Methodologies'!$D$4="B",'Flight Methodologies'!$E$17,
IF('Flight Methodologies'!$D$4="C",'Flight Methodologies'!$E$29+'Flight Methodologies'!$E$30,'Flight Methodologies'!$E$39+'Flight Methodologies'!$E$40)))), "")</f>
        <v>16415.63</v>
      </c>
      <c r="E195" s="101">
        <f>IFERROR(VLOOKUP(B195,'Country and Student Data'!B:E,4,FALSE),"")</f>
        <v>0</v>
      </c>
      <c r="G195" s="85">
        <v>2</v>
      </c>
      <c r="H195" s="66"/>
      <c r="I195" s="86"/>
      <c r="J195" s="86"/>
      <c r="K195" s="86"/>
      <c r="L195" s="86"/>
      <c r="M195" s="86"/>
      <c r="N195" s="86"/>
      <c r="O195" s="86"/>
      <c r="P195" s="86">
        <v>1</v>
      </c>
      <c r="R195" s="104">
        <f>IFERROR(
((I195*$D195*$E195*$G195*'Emission Factors'!$E$6))
+
IF(SUM($O195:$P195)=0,0,
IF('Flight Methodologies'!$D$4="A",(0.5*'Flight Methodologies'!$E$9*$E195*SUM($O195:$P195)*$G195*'Emission Factors'!$E$6),
IF('Flight Methodologies'!$D$4="B",(('Flight Methodologies'!$E$18*'Flight Methodologies'!$E$17*$E195*SUM($O195:$P195)*$G195*'Emission Factors'!$E$6)),
IF('Flight Methodologies'!$D$4="C",(0.5*'Flight Methodologies'!$E$30*$E195*SUM($O195:$P195)*$G195*'Emission Factors'!$E$6),(('Flight Methodologies'!$E$41*'Flight Methodologies'!$E$40*$E195*SUM($O195:$P195)*$G195*'Emission Factors'!$E$6)))
)))
+
IF($N195=0,0,
IF('Flight Methodologies'!$K$4="A",(0.5*'Flight Methodologies'!$K$9*$E195*$N195*$G195*'Emission Factors'!$E$6),(('Flight Methodologies'!$K$18*'Flight Methodologies'!$K$17*$E195*N195*$G195*'Emission Factors'!$E$6)))
),"")</f>
        <v>0</v>
      </c>
      <c r="S195" s="104">
        <f>IFERROR(((J195*$D195*$E195*$G195*'Emission Factors'!$E$7))
+
IF(SUM($O195:$P195)=0,0,
IF('Flight Methodologies'!$D$4="A",(0.5*'Flight Methodologies'!$E$9*$E195*SUM($O195:$P195)*$G195*'Emission Factors'!$E$7),
IF('Flight Methodologies'!$D$4="B",(('Flight Methodologies'!$E$19*'Flight Methodologies'!$E$17*$E195*SUM($O195:$P195)*$G195*'Emission Factors'!$E$7)),
IF('Flight Methodologies'!$D$4="C",(0.5*'Flight Methodologies'!$E$30*$E195*SUM($O195:$P195)*$G195*'Emission Factors'!$E$7),(('Flight Methodologies'!$E$42*'Flight Methodologies'!$E$40*$E195*SUM($O195:$P195)*$G195*'Emission Factors'!$E$7)))
)))
+
IF($N195=0,0,
IF('Flight Methodologies'!$K$4="A",(0.5*'Flight Methodologies'!$K$9*$E195*$N195*$G195*'Emission Factors'!$E$7),(('Flight Methodologies'!$K$19*'Flight Methodologies'!$K$17*$E195*N195*$G195*'Emission Factors'!$E$7)))
),"")</f>
        <v>0</v>
      </c>
      <c r="T195" s="104">
        <f>IFERROR(((K195*$D195*$E195*$G195*'Emission Factors'!$E$8))
+
IF(SUM($O195:$P195)=0,0,
IF('Flight Methodologies'!$D$4="A",0,
IF('Flight Methodologies'!$D$4="B",(('Flight Methodologies'!$E$20*'Flight Methodologies'!$E$17*$E195*SUM($O195:$P195)*$G195*'Emission Factors'!$E$8)),
IF('Flight Methodologies'!$D$4="C",0,(('Flight Methodologies'!$E$43*'Flight Methodologies'!$E$40*$E195*SUM($O195:$P195)*$G195*'Emission Factors'!$E$8)))
)))
+
IF($N195=0,0,
IF('Flight Methodologies'!$K$4="A",0,(('Flight Methodologies'!$K$20*'Flight Methodologies'!$K$17*$E195*N195*$G195*'Emission Factors'!$E$8)))
),"")</f>
        <v>0</v>
      </c>
      <c r="U195" s="104">
        <f>IFERROR(((L195*$D195*$E195*$G195*'Emission Factors'!$E$9))
+
IF(SUM($O195:$P195)=0,0,
IF('Flight Methodologies'!$D$4="A",0,
IF('Flight Methodologies'!$D$4="B",(('Flight Methodologies'!$E$21*'Flight Methodologies'!$E$17*$E195*SUM($O195:$P195)*$G195*'Emission Factors'!$E$9)),
IF('Flight Methodologies'!$D$4="C",0,(('Flight Methodologies'!$E$44*'Flight Methodologies'!$E$40*$E195*SUM($O195:$P195)*$G195*'Emission Factors'!$E$9)))
)))
+
IF($N195=0,0,
IF('Flight Methodologies'!$K$4="A",0,(('Flight Methodologies'!$K$21*'Flight Methodologies'!$K$17*$E195*N195*$G195*'Emission Factors'!$E$9)))
),"")</f>
        <v>0</v>
      </c>
      <c r="V195" s="104">
        <f>IF(SUM(I195:P195)=0,"",
IF(SUM($O195:$P195)=0,0,
IF('Flight Methodologies'!$D$4="A",0,
IF('Flight Methodologies'!$D$4="B",(('Flight Methodologies'!$E$22*'Flight Methodologies'!$E$17*$E195*SUM($O195:$P195)*$G195*'Emission Factors'!$E$10)),
IF('Flight Methodologies'!$D$4="C",0,(('Flight Methodologies'!$E$45*'Flight Methodologies'!$E$40*$E195*SUM($O195:$P195)*$G195*'Emission Factors'!$E$10)))
)))
+
IF($N195=0,0,
IF('Flight Methodologies'!$K$4="A",0,(('Flight Methodologies'!$K$22*'Flight Methodologies'!$K$17*$E195*N195*$G195*'Emission Factors'!$E$10)))
))</f>
        <v>0</v>
      </c>
      <c r="W195" s="104">
        <f>IFERROR(((M195*$D195*$E195*$G195*'Emission Factors'!$E$11))
+
IF(SUM($O195:$P195)=0,0,
IF('Flight Methodologies'!$D$4="A",0,
IF('Flight Methodologies'!$D$4="B",0,
IF('Flight Methodologies'!$D$4="C",0,0)
)))
+
IF($N195=0,0,
IF('Flight Methodologies'!$K$4="A",0,0)
),"")</f>
        <v>0</v>
      </c>
      <c r="X195" s="104">
        <f>IFERROR(IF('Flight Methodologies'!$K$4="A",((($D195-'Flight Methodologies'!$K$9)*$E195*$G195*$N195*'Emission Factors'!$E$12)),((($D195-'Flight Methodologies'!$K$17)*$E195*$G195*$N195*'Emission Factors'!$E$12))
)
+
IF(SUM($O195:$P195)=0,0,
IF('Flight Methodologies'!$D$4="A",0,
IF('Flight Methodologies'!$D$4="B",0,
IF('Flight Methodologies'!$D$4="C",('Flight Methodologies'!$E$29*$E195*SUM($O195:$P195)*$G195*'Emission Factors'!$E$12),('Flight Methodologies'!$E$39*$E195*SUM($O195:$P195)*$G195*'Emission Factors'!$E$12))
))),"")</f>
        <v>0</v>
      </c>
      <c r="Y195" s="104">
        <f>IFERROR(IF('Flight Methodologies'!$D$4="A",((($D195-'Flight Methodologies'!$E$9)*$E195*$G195*$O195*'Emission Factors'!$E$13)),
IF('Flight Methodologies'!$D$4="B",((($D195-'Flight Methodologies'!$E$17)*$E195*$G195*$O195*'Emission Factors'!$E$13)),
IF('Flight Methodologies'!$D$4="C",((($D195-SUM('Flight Methodologies'!$E$29:$E$30))*$E195*$G195*$O195*'Emission Factors'!$E$13)),((($D195-SUM('Flight Methodologies'!$E$39:$E$40))*$E195*$G195*$O195*'Emission Factors'!$E$13)))))
+
IF(SUM($O195:$P195)=0,0,
IF('Flight Methodologies'!$D$4="A",0,
IF('Flight Methodologies'!$D$4="B",0,
IF('Flight Methodologies'!$D$4="C",0,0)
)))
+
IF($N195=0,0,
IF('Flight Methodologies'!$K$4="A",0,0)
),"")</f>
        <v>0</v>
      </c>
      <c r="Z195" s="104">
        <f>IFERROR(IF('Flight Methodologies'!$D$4="A",((($D195-'Flight Methodologies'!$E$9)*$E195*$G195*$P195*'Emission Factors'!$E$14)),
IF('Flight Methodologies'!$D$4="B",((($D195-'Flight Methodologies'!$E$17)*$E195*$G195*$P195*'Emission Factors'!$E$14)),
IF('Flight Methodologies'!$D$4="C",((($D195-SUM('Flight Methodologies'!$E$29:$E$30))*$E195*$G195*$P195*'Emission Factors'!$E$14)),((($D195-SUM('Flight Methodologies'!$E$39:$E$40))*$E195*$G195*$P195*'Emission Factors'!$E$14)))))
+
IF(SUM($O195:$P195)=0,0,
IF('Flight Methodologies'!$D$4="A",0,
IF('Flight Methodologies'!$D$4="B",0,
IF('Flight Methodologies'!$D$4="C",0,0)
)))
+
IF($N195=0,0,
IF('Flight Methodologies'!$K$4="A",0,0)
),"")</f>
        <v>0</v>
      </c>
      <c r="AA195" s="169">
        <f t="shared" si="4"/>
        <v>0</v>
      </c>
      <c r="AC195" s="109">
        <f t="shared" si="5"/>
        <v>0</v>
      </c>
    </row>
    <row r="196" spans="2:29" x14ac:dyDescent="0.35">
      <c r="B196" s="63" t="s">
        <v>180</v>
      </c>
      <c r="C196" s="63" t="str">
        <f>IFERROR(VLOOKUP(B196,'Country and Student Data'!$B$5:$E$300,2,FALSE),"")</f>
        <v>Europe</v>
      </c>
      <c r="D196" s="104">
        <f>IFERROR(
VLOOKUP($B196,'Country and Student Data'!$B$5:$D$300,3,FALSE)
+
IF(OR(C196="Home",C196="UK"),0,
IF('Flight Methodologies'!$D$4="A",'Flight Methodologies'!$E$9,
IF('Flight Methodologies'!$D$4="B",'Flight Methodologies'!$E$17,
IF('Flight Methodologies'!$D$4="C",'Flight Methodologies'!$E$29+'Flight Methodologies'!$E$30,'Flight Methodologies'!$E$39+'Flight Methodologies'!$E$40)))), "")</f>
        <v>1914.65</v>
      </c>
      <c r="E196" s="101">
        <f>IFERROR(VLOOKUP(B196,'Country and Student Data'!B:E,4,FALSE),"")</f>
        <v>0</v>
      </c>
      <c r="G196" s="85">
        <v>2</v>
      </c>
      <c r="H196" s="66"/>
      <c r="I196" s="86"/>
      <c r="J196" s="86"/>
      <c r="K196" s="86"/>
      <c r="L196" s="86"/>
      <c r="M196" s="86"/>
      <c r="N196" s="86"/>
      <c r="O196" s="86">
        <v>1</v>
      </c>
      <c r="P196" s="86"/>
      <c r="R196" s="104">
        <f>IFERROR(
((I196*$D196*$E196*$G196*'Emission Factors'!$E$6))
+
IF(SUM($O196:$P196)=0,0,
IF('Flight Methodologies'!$D$4="A",(0.5*'Flight Methodologies'!$E$9*$E196*SUM($O196:$P196)*$G196*'Emission Factors'!$E$6),
IF('Flight Methodologies'!$D$4="B",(('Flight Methodologies'!$E$18*'Flight Methodologies'!$E$17*$E196*SUM($O196:$P196)*$G196*'Emission Factors'!$E$6)),
IF('Flight Methodologies'!$D$4="C",(0.5*'Flight Methodologies'!$E$30*$E196*SUM($O196:$P196)*$G196*'Emission Factors'!$E$6),(('Flight Methodologies'!$E$41*'Flight Methodologies'!$E$40*$E196*SUM($O196:$P196)*$G196*'Emission Factors'!$E$6)))
)))
+
IF($N196=0,0,
IF('Flight Methodologies'!$K$4="A",(0.5*'Flight Methodologies'!$K$9*$E196*$N196*$G196*'Emission Factors'!$E$6),(('Flight Methodologies'!$K$18*'Flight Methodologies'!$K$17*$E196*N196*$G196*'Emission Factors'!$E$6)))
),"")</f>
        <v>0</v>
      </c>
      <c r="S196" s="104">
        <f>IFERROR(((J196*$D196*$E196*$G196*'Emission Factors'!$E$7))
+
IF(SUM($O196:$P196)=0,0,
IF('Flight Methodologies'!$D$4="A",(0.5*'Flight Methodologies'!$E$9*$E196*SUM($O196:$P196)*$G196*'Emission Factors'!$E$7),
IF('Flight Methodologies'!$D$4="B",(('Flight Methodologies'!$E$19*'Flight Methodologies'!$E$17*$E196*SUM($O196:$P196)*$G196*'Emission Factors'!$E$7)),
IF('Flight Methodologies'!$D$4="C",(0.5*'Flight Methodologies'!$E$30*$E196*SUM($O196:$P196)*$G196*'Emission Factors'!$E$7),(('Flight Methodologies'!$E$42*'Flight Methodologies'!$E$40*$E196*SUM($O196:$P196)*$G196*'Emission Factors'!$E$7)))
)))
+
IF($N196=0,0,
IF('Flight Methodologies'!$K$4="A",(0.5*'Flight Methodologies'!$K$9*$E196*$N196*$G196*'Emission Factors'!$E$7),(('Flight Methodologies'!$K$19*'Flight Methodologies'!$K$17*$E196*N196*$G196*'Emission Factors'!$E$7)))
),"")</f>
        <v>0</v>
      </c>
      <c r="T196" s="104">
        <f>IFERROR(((K196*$D196*$E196*$G196*'Emission Factors'!$E$8))
+
IF(SUM($O196:$P196)=0,0,
IF('Flight Methodologies'!$D$4="A",0,
IF('Flight Methodologies'!$D$4="B",(('Flight Methodologies'!$E$20*'Flight Methodologies'!$E$17*$E196*SUM($O196:$P196)*$G196*'Emission Factors'!$E$8)),
IF('Flight Methodologies'!$D$4="C",0,(('Flight Methodologies'!$E$43*'Flight Methodologies'!$E$40*$E196*SUM($O196:$P196)*$G196*'Emission Factors'!$E$8)))
)))
+
IF($N196=0,0,
IF('Flight Methodologies'!$K$4="A",0,(('Flight Methodologies'!$K$20*'Flight Methodologies'!$K$17*$E196*N196*$G196*'Emission Factors'!$E$8)))
),"")</f>
        <v>0</v>
      </c>
      <c r="U196" s="104">
        <f>IFERROR(((L196*$D196*$E196*$G196*'Emission Factors'!$E$9))
+
IF(SUM($O196:$P196)=0,0,
IF('Flight Methodologies'!$D$4="A",0,
IF('Flight Methodologies'!$D$4="B",(('Flight Methodologies'!$E$21*'Flight Methodologies'!$E$17*$E196*SUM($O196:$P196)*$G196*'Emission Factors'!$E$9)),
IF('Flight Methodologies'!$D$4="C",0,(('Flight Methodologies'!$E$44*'Flight Methodologies'!$E$40*$E196*SUM($O196:$P196)*$G196*'Emission Factors'!$E$9)))
)))
+
IF($N196=0,0,
IF('Flight Methodologies'!$K$4="A",0,(('Flight Methodologies'!$K$21*'Flight Methodologies'!$K$17*$E196*N196*$G196*'Emission Factors'!$E$9)))
),"")</f>
        <v>0</v>
      </c>
      <c r="V196" s="104">
        <f>IF(SUM(I196:P196)=0,"",
IF(SUM($O196:$P196)=0,0,
IF('Flight Methodologies'!$D$4="A",0,
IF('Flight Methodologies'!$D$4="B",(('Flight Methodologies'!$E$22*'Flight Methodologies'!$E$17*$E196*SUM($O196:$P196)*$G196*'Emission Factors'!$E$10)),
IF('Flight Methodologies'!$D$4="C",0,(('Flight Methodologies'!$E$45*'Flight Methodologies'!$E$40*$E196*SUM($O196:$P196)*$G196*'Emission Factors'!$E$10)))
)))
+
IF($N196=0,0,
IF('Flight Methodologies'!$K$4="A",0,(('Flight Methodologies'!$K$22*'Flight Methodologies'!$K$17*$E196*N196*$G196*'Emission Factors'!$E$10)))
))</f>
        <v>0</v>
      </c>
      <c r="W196" s="104">
        <f>IFERROR(((M196*$D196*$E196*$G196*'Emission Factors'!$E$11))
+
IF(SUM($O196:$P196)=0,0,
IF('Flight Methodologies'!$D$4="A",0,
IF('Flight Methodologies'!$D$4="B",0,
IF('Flight Methodologies'!$D$4="C",0,0)
)))
+
IF($N196=0,0,
IF('Flight Methodologies'!$K$4="A",0,0)
),"")</f>
        <v>0</v>
      </c>
      <c r="X196" s="104">
        <f>IFERROR(IF('Flight Methodologies'!$K$4="A",((($D196-'Flight Methodologies'!$K$9)*$E196*$G196*$N196*'Emission Factors'!$E$12)),((($D196-'Flight Methodologies'!$K$17)*$E196*$G196*$N196*'Emission Factors'!$E$12))
)
+
IF(SUM($O196:$P196)=0,0,
IF('Flight Methodologies'!$D$4="A",0,
IF('Flight Methodologies'!$D$4="B",0,
IF('Flight Methodologies'!$D$4="C",('Flight Methodologies'!$E$29*$E196*SUM($O196:$P196)*$G196*'Emission Factors'!$E$12),('Flight Methodologies'!$E$39*$E196*SUM($O196:$P196)*$G196*'Emission Factors'!$E$12))
))),"")</f>
        <v>0</v>
      </c>
      <c r="Y196" s="104">
        <f>IFERROR(IF('Flight Methodologies'!$D$4="A",((($D196-'Flight Methodologies'!$E$9)*$E196*$G196*$O196*'Emission Factors'!$E$13)),
IF('Flight Methodologies'!$D$4="B",((($D196-'Flight Methodologies'!$E$17)*$E196*$G196*$O196*'Emission Factors'!$E$13)),
IF('Flight Methodologies'!$D$4="C",((($D196-SUM('Flight Methodologies'!$E$29:$E$30))*$E196*$G196*$O196*'Emission Factors'!$E$13)),((($D196-SUM('Flight Methodologies'!$E$39:$E$40))*$E196*$G196*$O196*'Emission Factors'!$E$13)))))
+
IF(SUM($O196:$P196)=0,0,
IF('Flight Methodologies'!$D$4="A",0,
IF('Flight Methodologies'!$D$4="B",0,
IF('Flight Methodologies'!$D$4="C",0,0)
)))
+
IF($N196=0,0,
IF('Flight Methodologies'!$K$4="A",0,0)
),"")</f>
        <v>0</v>
      </c>
      <c r="Z196" s="104">
        <f>IFERROR(IF('Flight Methodologies'!$D$4="A",((($D196-'Flight Methodologies'!$E$9)*$E196*$G196*$P196*'Emission Factors'!$E$14)),
IF('Flight Methodologies'!$D$4="B",((($D196-'Flight Methodologies'!$E$17)*$E196*$G196*$P196*'Emission Factors'!$E$14)),
IF('Flight Methodologies'!$D$4="C",((($D196-SUM('Flight Methodologies'!$E$29:$E$30))*$E196*$G196*$P196*'Emission Factors'!$E$14)),((($D196-SUM('Flight Methodologies'!$E$39:$E$40))*$E196*$G196*$P196*'Emission Factors'!$E$14)))))
+
IF(SUM($O196:$P196)=0,0,
IF('Flight Methodologies'!$D$4="A",0,
IF('Flight Methodologies'!$D$4="B",0,
IF('Flight Methodologies'!$D$4="C",0,0)
)))
+
IF($N196=0,0,
IF('Flight Methodologies'!$K$4="A",0,0)
),"")</f>
        <v>0</v>
      </c>
      <c r="AA196" s="169">
        <f t="shared" si="4"/>
        <v>0</v>
      </c>
      <c r="AC196" s="109">
        <f t="shared" si="5"/>
        <v>0</v>
      </c>
    </row>
    <row r="197" spans="2:29" x14ac:dyDescent="0.35">
      <c r="B197" s="63" t="s">
        <v>181</v>
      </c>
      <c r="C197" s="63" t="str">
        <f>IFERROR(VLOOKUP(B197,'Country and Student Data'!$B$5:$E$300,2,FALSE),"")</f>
        <v>Africa</v>
      </c>
      <c r="D197" s="104">
        <f>IFERROR(
VLOOKUP($B197,'Country and Student Data'!$B$5:$D$300,3,FALSE)
+
IF(OR(C197="Home",C197="UK"),0,
IF('Flight Methodologies'!$D$4="A",'Flight Methodologies'!$E$9,
IF('Flight Methodologies'!$D$4="B",'Flight Methodologies'!$E$17,
IF('Flight Methodologies'!$D$4="C",'Flight Methodologies'!$E$29+'Flight Methodologies'!$E$30,'Flight Methodologies'!$E$39+'Flight Methodologies'!$E$40)))), "")</f>
        <v>6381.0999999999995</v>
      </c>
      <c r="E197" s="101">
        <f>IFERROR(VLOOKUP(B197,'Country and Student Data'!B:E,4,FALSE),"")</f>
        <v>0</v>
      </c>
      <c r="G197" s="85">
        <v>2</v>
      </c>
      <c r="H197" s="66"/>
      <c r="I197" s="86"/>
      <c r="J197" s="86"/>
      <c r="K197" s="86"/>
      <c r="L197" s="86"/>
      <c r="M197" s="86"/>
      <c r="N197" s="86"/>
      <c r="O197" s="86"/>
      <c r="P197" s="86">
        <v>1</v>
      </c>
      <c r="R197" s="104">
        <f>IFERROR(
((I197*$D197*$E197*$G197*'Emission Factors'!$E$6))
+
IF(SUM($O197:$P197)=0,0,
IF('Flight Methodologies'!$D$4="A",(0.5*'Flight Methodologies'!$E$9*$E197*SUM($O197:$P197)*$G197*'Emission Factors'!$E$6),
IF('Flight Methodologies'!$D$4="B",(('Flight Methodologies'!$E$18*'Flight Methodologies'!$E$17*$E197*SUM($O197:$P197)*$G197*'Emission Factors'!$E$6)),
IF('Flight Methodologies'!$D$4="C",(0.5*'Flight Methodologies'!$E$30*$E197*SUM($O197:$P197)*$G197*'Emission Factors'!$E$6),(('Flight Methodologies'!$E$41*'Flight Methodologies'!$E$40*$E197*SUM($O197:$P197)*$G197*'Emission Factors'!$E$6)))
)))
+
IF($N197=0,0,
IF('Flight Methodologies'!$K$4="A",(0.5*'Flight Methodologies'!$K$9*$E197*$N197*$G197*'Emission Factors'!$E$6),(('Flight Methodologies'!$K$18*'Flight Methodologies'!$K$17*$E197*N197*$G197*'Emission Factors'!$E$6)))
),"")</f>
        <v>0</v>
      </c>
      <c r="S197" s="104">
        <f>IFERROR(((J197*$D197*$E197*$G197*'Emission Factors'!$E$7))
+
IF(SUM($O197:$P197)=0,0,
IF('Flight Methodologies'!$D$4="A",(0.5*'Flight Methodologies'!$E$9*$E197*SUM($O197:$P197)*$G197*'Emission Factors'!$E$7),
IF('Flight Methodologies'!$D$4="B",(('Flight Methodologies'!$E$19*'Flight Methodologies'!$E$17*$E197*SUM($O197:$P197)*$G197*'Emission Factors'!$E$7)),
IF('Flight Methodologies'!$D$4="C",(0.5*'Flight Methodologies'!$E$30*$E197*SUM($O197:$P197)*$G197*'Emission Factors'!$E$7),(('Flight Methodologies'!$E$42*'Flight Methodologies'!$E$40*$E197*SUM($O197:$P197)*$G197*'Emission Factors'!$E$7)))
)))
+
IF($N197=0,0,
IF('Flight Methodologies'!$K$4="A",(0.5*'Flight Methodologies'!$K$9*$E197*$N197*$G197*'Emission Factors'!$E$7),(('Flight Methodologies'!$K$19*'Flight Methodologies'!$K$17*$E197*N197*$G197*'Emission Factors'!$E$7)))
),"")</f>
        <v>0</v>
      </c>
      <c r="T197" s="104">
        <f>IFERROR(((K197*$D197*$E197*$G197*'Emission Factors'!$E$8))
+
IF(SUM($O197:$P197)=0,0,
IF('Flight Methodologies'!$D$4="A",0,
IF('Flight Methodologies'!$D$4="B",(('Flight Methodologies'!$E$20*'Flight Methodologies'!$E$17*$E197*SUM($O197:$P197)*$G197*'Emission Factors'!$E$8)),
IF('Flight Methodologies'!$D$4="C",0,(('Flight Methodologies'!$E$43*'Flight Methodologies'!$E$40*$E197*SUM($O197:$P197)*$G197*'Emission Factors'!$E$8)))
)))
+
IF($N197=0,0,
IF('Flight Methodologies'!$K$4="A",0,(('Flight Methodologies'!$K$20*'Flight Methodologies'!$K$17*$E197*N197*$G197*'Emission Factors'!$E$8)))
),"")</f>
        <v>0</v>
      </c>
      <c r="U197" s="104">
        <f>IFERROR(((L197*$D197*$E197*$G197*'Emission Factors'!$E$9))
+
IF(SUM($O197:$P197)=0,0,
IF('Flight Methodologies'!$D$4="A",0,
IF('Flight Methodologies'!$D$4="B",(('Flight Methodologies'!$E$21*'Flight Methodologies'!$E$17*$E197*SUM($O197:$P197)*$G197*'Emission Factors'!$E$9)),
IF('Flight Methodologies'!$D$4="C",0,(('Flight Methodologies'!$E$44*'Flight Methodologies'!$E$40*$E197*SUM($O197:$P197)*$G197*'Emission Factors'!$E$9)))
)))
+
IF($N197=0,0,
IF('Flight Methodologies'!$K$4="A",0,(('Flight Methodologies'!$K$21*'Flight Methodologies'!$K$17*$E197*N197*$G197*'Emission Factors'!$E$9)))
),"")</f>
        <v>0</v>
      </c>
      <c r="V197" s="104">
        <f>IF(SUM(I197:P197)=0,"",
IF(SUM($O197:$P197)=0,0,
IF('Flight Methodologies'!$D$4="A",0,
IF('Flight Methodologies'!$D$4="B",(('Flight Methodologies'!$E$22*'Flight Methodologies'!$E$17*$E197*SUM($O197:$P197)*$G197*'Emission Factors'!$E$10)),
IF('Flight Methodologies'!$D$4="C",0,(('Flight Methodologies'!$E$45*'Flight Methodologies'!$E$40*$E197*SUM($O197:$P197)*$G197*'Emission Factors'!$E$10)))
)))
+
IF($N197=0,0,
IF('Flight Methodologies'!$K$4="A",0,(('Flight Methodologies'!$K$22*'Flight Methodologies'!$K$17*$E197*N197*$G197*'Emission Factors'!$E$10)))
))</f>
        <v>0</v>
      </c>
      <c r="W197" s="104">
        <f>IFERROR(((M197*$D197*$E197*$G197*'Emission Factors'!$E$11))
+
IF(SUM($O197:$P197)=0,0,
IF('Flight Methodologies'!$D$4="A",0,
IF('Flight Methodologies'!$D$4="B",0,
IF('Flight Methodologies'!$D$4="C",0,0)
)))
+
IF($N197=0,0,
IF('Flight Methodologies'!$K$4="A",0,0)
),"")</f>
        <v>0</v>
      </c>
      <c r="X197" s="104">
        <f>IFERROR(IF('Flight Methodologies'!$K$4="A",((($D197-'Flight Methodologies'!$K$9)*$E197*$G197*$N197*'Emission Factors'!$E$12)),((($D197-'Flight Methodologies'!$K$17)*$E197*$G197*$N197*'Emission Factors'!$E$12))
)
+
IF(SUM($O197:$P197)=0,0,
IF('Flight Methodologies'!$D$4="A",0,
IF('Flight Methodologies'!$D$4="B",0,
IF('Flight Methodologies'!$D$4="C",('Flight Methodologies'!$E$29*$E197*SUM($O197:$P197)*$G197*'Emission Factors'!$E$12),('Flight Methodologies'!$E$39*$E197*SUM($O197:$P197)*$G197*'Emission Factors'!$E$12))
))),"")</f>
        <v>0</v>
      </c>
      <c r="Y197" s="104">
        <f>IFERROR(IF('Flight Methodologies'!$D$4="A",((($D197-'Flight Methodologies'!$E$9)*$E197*$G197*$O197*'Emission Factors'!$E$13)),
IF('Flight Methodologies'!$D$4="B",((($D197-'Flight Methodologies'!$E$17)*$E197*$G197*$O197*'Emission Factors'!$E$13)),
IF('Flight Methodologies'!$D$4="C",((($D197-SUM('Flight Methodologies'!$E$29:$E$30))*$E197*$G197*$O197*'Emission Factors'!$E$13)),((($D197-SUM('Flight Methodologies'!$E$39:$E$40))*$E197*$G197*$O197*'Emission Factors'!$E$13)))))
+
IF(SUM($O197:$P197)=0,0,
IF('Flight Methodologies'!$D$4="A",0,
IF('Flight Methodologies'!$D$4="B",0,
IF('Flight Methodologies'!$D$4="C",0,0)
)))
+
IF($N197=0,0,
IF('Flight Methodologies'!$K$4="A",0,0)
),"")</f>
        <v>0</v>
      </c>
      <c r="Z197" s="104">
        <f>IFERROR(IF('Flight Methodologies'!$D$4="A",((($D197-'Flight Methodologies'!$E$9)*$E197*$G197*$P197*'Emission Factors'!$E$14)),
IF('Flight Methodologies'!$D$4="B",((($D197-'Flight Methodologies'!$E$17)*$E197*$G197*$P197*'Emission Factors'!$E$14)),
IF('Flight Methodologies'!$D$4="C",((($D197-SUM('Flight Methodologies'!$E$29:$E$30))*$E197*$G197*$P197*'Emission Factors'!$E$14)),((($D197-SUM('Flight Methodologies'!$E$39:$E$40))*$E197*$G197*$P197*'Emission Factors'!$E$14)))))
+
IF(SUM($O197:$P197)=0,0,
IF('Flight Methodologies'!$D$4="A",0,
IF('Flight Methodologies'!$D$4="B",0,
IF('Flight Methodologies'!$D$4="C",0,0)
)))
+
IF($N197=0,0,
IF('Flight Methodologies'!$K$4="A",0,0)
),"")</f>
        <v>0</v>
      </c>
      <c r="AA197" s="169">
        <f t="shared" si="4"/>
        <v>0</v>
      </c>
      <c r="AC197" s="109">
        <f t="shared" si="5"/>
        <v>0</v>
      </c>
    </row>
    <row r="198" spans="2:29" x14ac:dyDescent="0.35">
      <c r="B198" s="63" t="s">
        <v>182</v>
      </c>
      <c r="C198" s="63" t="str">
        <f>IFERROR(VLOOKUP(B198,'Country and Student Data'!$B$5:$E$300,2,FALSE),"")</f>
        <v>Asia</v>
      </c>
      <c r="D198" s="104">
        <f>IFERROR(
VLOOKUP($B198,'Country and Student Data'!$B$5:$D$300,3,FALSE)
+
IF(OR(C198="Home",C198="UK"),0,
IF('Flight Methodologies'!$D$4="A",'Flight Methodologies'!$E$9,
IF('Flight Methodologies'!$D$4="B",'Flight Methodologies'!$E$17,
IF('Flight Methodologies'!$D$4="C",'Flight Methodologies'!$E$29+'Flight Methodologies'!$E$30,'Flight Methodologies'!$E$39+'Flight Methodologies'!$E$40)))), "")</f>
        <v>5621.57</v>
      </c>
      <c r="E198" s="101">
        <f>IFERROR(VLOOKUP(B198,'Country and Student Data'!B:E,4,FALSE),"")</f>
        <v>74</v>
      </c>
      <c r="G198" s="85">
        <v>2</v>
      </c>
      <c r="H198" s="66"/>
      <c r="I198" s="86"/>
      <c r="J198" s="86"/>
      <c r="K198" s="86"/>
      <c r="L198" s="86"/>
      <c r="M198" s="86"/>
      <c r="N198" s="86"/>
      <c r="O198" s="86"/>
      <c r="P198" s="86">
        <v>1</v>
      </c>
      <c r="R198" s="104">
        <f>IFERROR(
((I198*$D198*$E198*$G198*'Emission Factors'!$E$6))
+
IF(SUM($O198:$P198)=0,0,
IF('Flight Methodologies'!$D$4="A",(0.5*'Flight Methodologies'!$E$9*$E198*SUM($O198:$P198)*$G198*'Emission Factors'!$E$6),
IF('Flight Methodologies'!$D$4="B",(('Flight Methodologies'!$E$18*'Flight Methodologies'!$E$17*$E198*SUM($O198:$P198)*$G198*'Emission Factors'!$E$6)),
IF('Flight Methodologies'!$D$4="C",(0.5*'Flight Methodologies'!$E$30*$E198*SUM($O198:$P198)*$G198*'Emission Factors'!$E$6),(('Flight Methodologies'!$E$41*'Flight Methodologies'!$E$40*$E198*SUM($O198:$P198)*$G198*'Emission Factors'!$E$6)))
)))
+
IF($N198=0,0,
IF('Flight Methodologies'!$K$4="A",(0.5*'Flight Methodologies'!$K$9*$E198*$N198*$G198*'Emission Factors'!$E$6),(('Flight Methodologies'!$K$18*'Flight Methodologies'!$K$17*$E198*N198*$G198*'Emission Factors'!$E$6)))
),"")</f>
        <v>66.589344000000011</v>
      </c>
      <c r="S198" s="104">
        <f>IFERROR(((J198*$D198*$E198*$G198*'Emission Factors'!$E$7))
+
IF(SUM($O198:$P198)=0,0,
IF('Flight Methodologies'!$D$4="A",(0.5*'Flight Methodologies'!$E$9*$E198*SUM($O198:$P198)*$G198*'Emission Factors'!$E$7),
IF('Flight Methodologies'!$D$4="B",(('Flight Methodologies'!$E$19*'Flight Methodologies'!$E$17*$E198*SUM($O198:$P198)*$G198*'Emission Factors'!$E$7)),
IF('Flight Methodologies'!$D$4="C",(0.5*'Flight Methodologies'!$E$30*$E198*SUM($O198:$P198)*$G198*'Emission Factors'!$E$7),(('Flight Methodologies'!$E$42*'Flight Methodologies'!$E$40*$E198*SUM($O198:$P198)*$G198*'Emission Factors'!$E$7)))
)))
+
IF($N198=0,0,
IF('Flight Methodologies'!$K$4="A",(0.5*'Flight Methodologies'!$K$9*$E198*$N198*$G198*'Emission Factors'!$E$7),(('Flight Methodologies'!$K$19*'Flight Methodologies'!$K$17*$E198*N198*$G198*'Emission Factors'!$E$7)))
),"")</f>
        <v>0</v>
      </c>
      <c r="T198" s="104">
        <f>IFERROR(((K198*$D198*$E198*$G198*'Emission Factors'!$E$8))
+
IF(SUM($O198:$P198)=0,0,
IF('Flight Methodologies'!$D$4="A",0,
IF('Flight Methodologies'!$D$4="B",(('Flight Methodologies'!$E$20*'Flight Methodologies'!$E$17*$E198*SUM($O198:$P198)*$G198*'Emission Factors'!$E$8)),
IF('Flight Methodologies'!$D$4="C",0,(('Flight Methodologies'!$E$43*'Flight Methodologies'!$E$40*$E198*SUM($O198:$P198)*$G198*'Emission Factors'!$E$8)))
)))
+
IF($N198=0,0,
IF('Flight Methodologies'!$K$4="A",0,(('Flight Methodologies'!$K$20*'Flight Methodologies'!$K$17*$E198*N198*$G198*'Emission Factors'!$E$8)))
),"")</f>
        <v>0</v>
      </c>
      <c r="U198" s="104">
        <f>IFERROR(((L198*$D198*$E198*$G198*'Emission Factors'!$E$9))
+
IF(SUM($O198:$P198)=0,0,
IF('Flight Methodologies'!$D$4="A",0,
IF('Flight Methodologies'!$D$4="B",(('Flight Methodologies'!$E$21*'Flight Methodologies'!$E$17*$E198*SUM($O198:$P198)*$G198*'Emission Factors'!$E$9)),
IF('Flight Methodologies'!$D$4="C",0,(('Flight Methodologies'!$E$44*'Flight Methodologies'!$E$40*$E198*SUM($O198:$P198)*$G198*'Emission Factors'!$E$9)))
)))
+
IF($N198=0,0,
IF('Flight Methodologies'!$K$4="A",0,(('Flight Methodologies'!$K$21*'Flight Methodologies'!$K$17*$E198*N198*$G198*'Emission Factors'!$E$9)))
),"")</f>
        <v>40.819297694496647</v>
      </c>
      <c r="V198" s="104">
        <f>IF(SUM(I198:P198)=0,"",
IF(SUM($O198:$P198)=0,0,
IF('Flight Methodologies'!$D$4="A",0,
IF('Flight Methodologies'!$D$4="B",(('Flight Methodologies'!$E$22*'Flight Methodologies'!$E$17*$E198*SUM($O198:$P198)*$G198*'Emission Factors'!$E$10)),
IF('Flight Methodologies'!$D$4="C",0,(('Flight Methodologies'!$E$45*'Flight Methodologies'!$E$40*$E198*SUM($O198:$P198)*$G198*'Emission Factors'!$E$10)))
)))
+
IF($N198=0,0,
IF('Flight Methodologies'!$K$4="A",0,(('Flight Methodologies'!$K$22*'Flight Methodologies'!$K$17*$E198*N198*$G198*'Emission Factors'!$E$10)))
))</f>
        <v>59.386524404926703</v>
      </c>
      <c r="W198" s="104">
        <f>IFERROR(((M198*$D198*$E198*$G198*'Emission Factors'!$E$11))
+
IF(SUM($O198:$P198)=0,0,
IF('Flight Methodologies'!$D$4="A",0,
IF('Flight Methodologies'!$D$4="B",0,
IF('Flight Methodologies'!$D$4="C",0,0)
)))
+
IF($N198=0,0,
IF('Flight Methodologies'!$K$4="A",0,0)
),"")</f>
        <v>0</v>
      </c>
      <c r="X198" s="104">
        <f>IFERROR(IF('Flight Methodologies'!$K$4="A",((($D198-'Flight Methodologies'!$K$9)*$E198*$G198*$N198*'Emission Factors'!$E$12)),((($D198-'Flight Methodologies'!$K$17)*$E198*$G198*$N198*'Emission Factors'!$E$12))
)
+
IF(SUM($O198:$P198)=0,0,
IF('Flight Methodologies'!$D$4="A",0,
IF('Flight Methodologies'!$D$4="B",0,
IF('Flight Methodologies'!$D$4="C",('Flight Methodologies'!$E$29*$E198*SUM($O198:$P198)*$G198*'Emission Factors'!$E$12),('Flight Methodologies'!$E$39*$E198*SUM($O198:$P198)*$G198*'Emission Factors'!$E$12))
))),"")</f>
        <v>26120.131144799998</v>
      </c>
      <c r="Y198" s="104">
        <f>IFERROR(IF('Flight Methodologies'!$D$4="A",((($D198-'Flight Methodologies'!$E$9)*$E198*$G198*$O198*'Emission Factors'!$E$13)),
IF('Flight Methodologies'!$D$4="B",((($D198-'Flight Methodologies'!$E$17)*$E198*$G198*$O198*'Emission Factors'!$E$13)),
IF('Flight Methodologies'!$D$4="C",((($D198-SUM('Flight Methodologies'!$E$29:$E$30))*$E198*$G198*$O198*'Emission Factors'!$E$13)),((($D198-SUM('Flight Methodologies'!$E$39:$E$40))*$E198*$G198*$O198*'Emission Factors'!$E$13)))))
+
IF(SUM($O198:$P198)=0,0,
IF('Flight Methodologies'!$D$4="A",0,
IF('Flight Methodologies'!$D$4="B",0,
IF('Flight Methodologies'!$D$4="C",0,0)
)))
+
IF($N198=0,0,
IF('Flight Methodologies'!$K$4="A",0,0)
),"")</f>
        <v>0</v>
      </c>
      <c r="Z198" s="104">
        <f>IFERROR(IF('Flight Methodologies'!$D$4="A",((($D198-'Flight Methodologies'!$E$9)*$E198*$G198*$P198*'Emission Factors'!$E$14)),
IF('Flight Methodologies'!$D$4="B",((($D198-'Flight Methodologies'!$E$17)*$E198*$G198*$P198*'Emission Factors'!$E$14)),
IF('Flight Methodologies'!$D$4="C",((($D198-SUM('Flight Methodologies'!$E$29:$E$30))*$E198*$G198*$P198*'Emission Factors'!$E$14)),((($D198-SUM('Flight Methodologies'!$E$39:$E$40))*$E198*$G198*$P198*'Emission Factors'!$E$14)))))
+
IF(SUM($O198:$P198)=0,0,
IF('Flight Methodologies'!$D$4="A",0,
IF('Flight Methodologies'!$D$4="B",0,
IF('Flight Methodologies'!$D$4="C",0,0)
)))
+
IF($N198=0,0,
IF('Flight Methodologies'!$K$4="A",0,0)
),"")</f>
        <v>147074.44648000001</v>
      </c>
      <c r="AA198" s="169">
        <f t="shared" si="4"/>
        <v>173361.37279089942</v>
      </c>
      <c r="AC198" s="109">
        <f t="shared" si="5"/>
        <v>173.36137279089942</v>
      </c>
    </row>
    <row r="199" spans="2:29" x14ac:dyDescent="0.35">
      <c r="B199" s="63" t="s">
        <v>183</v>
      </c>
      <c r="C199" s="63" t="str">
        <f>IFERROR(VLOOKUP(B199,'Country and Student Data'!$B$5:$E$300,2,FALSE),"")</f>
        <v>Home</v>
      </c>
      <c r="D199" s="104">
        <f>IFERROR(
VLOOKUP($B199,'Country and Student Data'!$B$5:$D$300,3,FALSE)
+
IF(OR(C199="Home",C199="UK"),0,
IF('Flight Methodologies'!$D$4="A",'Flight Methodologies'!$E$9,
IF('Flight Methodologies'!$D$4="B",'Flight Methodologies'!$E$17,
IF('Flight Methodologies'!$D$4="C",'Flight Methodologies'!$E$29+'Flight Methodologies'!$E$30,'Flight Methodologies'!$E$39+'Flight Methodologies'!$E$40)))), "")</f>
        <v>156.01999999999998</v>
      </c>
      <c r="E199" s="101">
        <f>IFERROR(VLOOKUP(B199,'Country and Student Data'!B:E,4,FALSE),"")</f>
        <v>7779</v>
      </c>
      <c r="G199" s="85">
        <v>2</v>
      </c>
      <c r="H199" s="66"/>
      <c r="I199" s="86">
        <v>0.46</v>
      </c>
      <c r="J199" s="86">
        <v>0.08</v>
      </c>
      <c r="K199" s="86"/>
      <c r="L199" s="86">
        <v>0.46</v>
      </c>
      <c r="M199" s="86"/>
      <c r="N199" s="86"/>
      <c r="O199" s="86"/>
      <c r="P199" s="86"/>
      <c r="R199" s="104">
        <f>IFERROR(
((I199*$D199*$E199*$G199*'Emission Factors'!$E$6))
+
IF(SUM($O199:$P199)=0,0,
IF('Flight Methodologies'!$D$4="A",(0.5*'Flight Methodologies'!$E$9*$E199*SUM($O199:$P199)*$G199*'Emission Factors'!$E$6),
IF('Flight Methodologies'!$D$4="B",(('Flight Methodologies'!$E$18*'Flight Methodologies'!$E$17*$E199*SUM($O199:$P199)*$G199*'Emission Factors'!$E$6)),
IF('Flight Methodologies'!$D$4="C",(0.5*'Flight Methodologies'!$E$30*$E199*SUM($O199:$P199)*$G199*'Emission Factors'!$E$6),(('Flight Methodologies'!$E$41*'Flight Methodologies'!$E$40*$E199*SUM($O199:$P199)*$G199*'Emission Factors'!$E$6)))
)))
+
IF($N199=0,0,
IF('Flight Methodologies'!$K$4="A",(0.5*'Flight Methodologies'!$K$9*$E199*$N199*$G199*'Emission Factors'!$E$6),(('Flight Methodologies'!$K$18*'Flight Methodologies'!$K$17*$E199*N199*$G199*'Emission Factors'!$E$6)))
),"")</f>
        <v>186067.75999430398</v>
      </c>
      <c r="S199" s="104">
        <f>IFERROR(((J199*$D199*$E199*$G199*'Emission Factors'!$E$7))
+
IF(SUM($O199:$P199)=0,0,
IF('Flight Methodologies'!$D$4="A",(0.5*'Flight Methodologies'!$E$9*$E199*SUM($O199:$P199)*$G199*'Emission Factors'!$E$7),
IF('Flight Methodologies'!$D$4="B",(('Flight Methodologies'!$E$19*'Flight Methodologies'!$E$17*$E199*SUM($O199:$P199)*$G199*'Emission Factors'!$E$7)),
IF('Flight Methodologies'!$D$4="C",(0.5*'Flight Methodologies'!$E$30*$E199*SUM($O199:$P199)*$G199*'Emission Factors'!$E$7),(('Flight Methodologies'!$E$42*'Flight Methodologies'!$E$40*$E199*SUM($O199:$P199)*$G199*'Emission Factors'!$E$7)))
)))
+
IF($N199=0,0,
IF('Flight Methodologies'!$K$4="A",(0.5*'Flight Methodologies'!$K$9*$E199*$N199*$G199*'Emission Factors'!$E$7),(('Flight Methodologies'!$K$19*'Flight Methodologies'!$K$17*$E199*N199*$G199*'Emission Factors'!$E$7)))
),"")</f>
        <v>6886.5150312863989</v>
      </c>
      <c r="T199" s="104">
        <f>IFERROR(((K199*$D199*$E199*$G199*'Emission Factors'!$E$8))
+
IF(SUM($O199:$P199)=0,0,
IF('Flight Methodologies'!$D$4="A",0,
IF('Flight Methodologies'!$D$4="B",(('Flight Methodologies'!$E$20*'Flight Methodologies'!$E$17*$E199*SUM($O199:$P199)*$G199*'Emission Factors'!$E$8)),
IF('Flight Methodologies'!$D$4="C",0,(('Flight Methodologies'!$E$43*'Flight Methodologies'!$E$40*$E199*SUM($O199:$P199)*$G199*'Emission Factors'!$E$8)))
)))
+
IF($N199=0,0,
IF('Flight Methodologies'!$K$4="A",0,(('Flight Methodologies'!$K$20*'Flight Methodologies'!$K$17*$E199*N199*$G199*'Emission Factors'!$E$8)))
),"")</f>
        <v>0</v>
      </c>
      <c r="U199" s="104">
        <f>IFERROR(((L199*$D199*$E199*$G199*'Emission Factors'!$E$9))
+
IF(SUM($O199:$P199)=0,0,
IF('Flight Methodologies'!$D$4="A",0,
IF('Flight Methodologies'!$D$4="B",(('Flight Methodologies'!$E$21*'Flight Methodologies'!$E$17*$E199*SUM($O199:$P199)*$G199*'Emission Factors'!$E$9)),
IF('Flight Methodologies'!$D$4="C",0,(('Flight Methodologies'!$E$44*'Flight Methodologies'!$E$40*$E199*SUM($O199:$P199)*$G199*'Emission Factors'!$E$9)))
)))
+
IF($N199=0,0,
IF('Flight Methodologies'!$K$4="A",0,(('Flight Methodologies'!$K$21*'Flight Methodologies'!$K$17*$E199*N199*$G199*'Emission Factors'!$E$9)))
),"")</f>
        <v>114059.62020823703</v>
      </c>
      <c r="V199" s="104">
        <f>IF(SUM(I199:P199)=0,"",
IF(SUM($O199:$P199)=0,0,
IF('Flight Methodologies'!$D$4="A",0,
IF('Flight Methodologies'!$D$4="B",(('Flight Methodologies'!$E$22*'Flight Methodologies'!$E$17*$E199*SUM($O199:$P199)*$G199*'Emission Factors'!$E$10)),
IF('Flight Methodologies'!$D$4="C",0,(('Flight Methodologies'!$E$45*'Flight Methodologies'!$E$40*$E199*SUM($O199:$P199)*$G199*'Emission Factors'!$E$10)))
)))
+
IF($N199=0,0,
IF('Flight Methodologies'!$K$4="A",0,(('Flight Methodologies'!$K$22*'Flight Methodologies'!$K$17*$E199*N199*$G199*'Emission Factors'!$E$10)))
))</f>
        <v>0</v>
      </c>
      <c r="W199" s="104">
        <f>IFERROR(((M199*$D199*$E199*$G199*'Emission Factors'!$E$11))
+
IF(SUM($O199:$P199)=0,0,
IF('Flight Methodologies'!$D$4="A",0,
IF('Flight Methodologies'!$D$4="B",0,
IF('Flight Methodologies'!$D$4="C",0,0)
)))
+
IF($N199=0,0,
IF('Flight Methodologies'!$K$4="A",0,0)
),"")</f>
        <v>0</v>
      </c>
      <c r="X199" s="104">
        <f>IFERROR(IF('Flight Methodologies'!$K$4="A",((($D199-'Flight Methodologies'!$K$9)*$E199*$G199*$N199*'Emission Factors'!$E$12)),((($D199-'Flight Methodologies'!$K$17)*$E199*$G199*$N199*'Emission Factors'!$E$12))
)
+
IF(SUM($O199:$P199)=0,0,
IF('Flight Methodologies'!$D$4="A",0,
IF('Flight Methodologies'!$D$4="B",0,
IF('Flight Methodologies'!$D$4="C",('Flight Methodologies'!$E$29*$E199*SUM($O199:$P199)*$G199*'Emission Factors'!$E$12),('Flight Methodologies'!$E$39*$E199*SUM($O199:$P199)*$G199*'Emission Factors'!$E$12))
))),"")</f>
        <v>0</v>
      </c>
      <c r="Y199" s="104">
        <f>IFERROR(IF('Flight Methodologies'!$D$4="A",((($D199-'Flight Methodologies'!$E$9)*$E199*$G199*$O199*'Emission Factors'!$E$13)),
IF('Flight Methodologies'!$D$4="B",((($D199-'Flight Methodologies'!$E$17)*$E199*$G199*$O199*'Emission Factors'!$E$13)),
IF('Flight Methodologies'!$D$4="C",((($D199-SUM('Flight Methodologies'!$E$29:$E$30))*$E199*$G199*$O199*'Emission Factors'!$E$13)),((($D199-SUM('Flight Methodologies'!$E$39:$E$40))*$E199*$G199*$O199*'Emission Factors'!$E$13)))))
+
IF(SUM($O199:$P199)=0,0,
IF('Flight Methodologies'!$D$4="A",0,
IF('Flight Methodologies'!$D$4="B",0,
IF('Flight Methodologies'!$D$4="C",0,0)
)))
+
IF($N199=0,0,
IF('Flight Methodologies'!$K$4="A",0,0)
),"")</f>
        <v>0</v>
      </c>
      <c r="Z199" s="104">
        <f>IFERROR(IF('Flight Methodologies'!$D$4="A",((($D199-'Flight Methodologies'!$E$9)*$E199*$G199*$P199*'Emission Factors'!$E$14)),
IF('Flight Methodologies'!$D$4="B",((($D199-'Flight Methodologies'!$E$17)*$E199*$G199*$P199*'Emission Factors'!$E$14)),
IF('Flight Methodologies'!$D$4="C",((($D199-SUM('Flight Methodologies'!$E$29:$E$30))*$E199*$G199*$P199*'Emission Factors'!$E$14)),((($D199-SUM('Flight Methodologies'!$E$39:$E$40))*$E199*$G199*$P199*'Emission Factors'!$E$14)))))
+
IF(SUM($O199:$P199)=0,0,
IF('Flight Methodologies'!$D$4="A",0,
IF('Flight Methodologies'!$D$4="B",0,
IF('Flight Methodologies'!$D$4="C",0,0)
)))
+
IF($N199=0,0,
IF('Flight Methodologies'!$K$4="A",0,0)
),"")</f>
        <v>0</v>
      </c>
      <c r="AA199" s="169">
        <f t="shared" ref="AA199:AA262" si="6">SUM(R199:Z199)</f>
        <v>307013.89523382741</v>
      </c>
      <c r="AC199" s="109">
        <f t="shared" si="5"/>
        <v>307.01389523382738</v>
      </c>
    </row>
    <row r="200" spans="2:29" x14ac:dyDescent="0.35">
      <c r="B200" s="63" t="s">
        <v>184</v>
      </c>
      <c r="C200" s="63" t="str">
        <f>IFERROR(VLOOKUP(B200,'Country and Student Data'!$B$5:$E$300,2,FALSE),"")</f>
        <v>Africa</v>
      </c>
      <c r="D200" s="104">
        <f>IFERROR(
VLOOKUP($B200,'Country and Student Data'!$B$5:$D$300,3,FALSE)
+
IF(OR(C200="Home",C200="UK"),0,
IF('Flight Methodologies'!$D$4="A",'Flight Methodologies'!$E$9,
IF('Flight Methodologies'!$D$4="B",'Flight Methodologies'!$E$17,
IF('Flight Methodologies'!$D$4="C",'Flight Methodologies'!$E$29+'Flight Methodologies'!$E$30,'Flight Methodologies'!$E$39+'Flight Methodologies'!$E$40)))), "")</f>
        <v>5060.57</v>
      </c>
      <c r="E200" s="101">
        <f>IFERROR(VLOOKUP(B200,'Country and Student Data'!B:E,4,FALSE),"")</f>
        <v>1</v>
      </c>
      <c r="G200" s="85">
        <v>2</v>
      </c>
      <c r="H200" s="66"/>
      <c r="I200" s="86"/>
      <c r="J200" s="86"/>
      <c r="K200" s="86"/>
      <c r="L200" s="86"/>
      <c r="M200" s="86"/>
      <c r="N200" s="86"/>
      <c r="O200" s="86"/>
      <c r="P200" s="86">
        <v>1</v>
      </c>
      <c r="R200" s="104">
        <f>IFERROR(
((I200*$D200*$E200*$G200*'Emission Factors'!$E$6))
+
IF(SUM($O200:$P200)=0,0,
IF('Flight Methodologies'!$D$4="A",(0.5*'Flight Methodologies'!$E$9*$E200*SUM($O200:$P200)*$G200*'Emission Factors'!$E$6),
IF('Flight Methodologies'!$D$4="B",(('Flight Methodologies'!$E$18*'Flight Methodologies'!$E$17*$E200*SUM($O200:$P200)*$G200*'Emission Factors'!$E$6)),
IF('Flight Methodologies'!$D$4="C",(0.5*'Flight Methodologies'!$E$30*$E200*SUM($O200:$P200)*$G200*'Emission Factors'!$E$6),(('Flight Methodologies'!$E$41*'Flight Methodologies'!$E$40*$E200*SUM($O200:$P200)*$G200*'Emission Factors'!$E$6)))
)))
+
IF($N200=0,0,
IF('Flight Methodologies'!$K$4="A",(0.5*'Flight Methodologies'!$K$9*$E200*$N200*$G200*'Emission Factors'!$E$6),(('Flight Methodologies'!$K$18*'Flight Methodologies'!$K$17*$E200*N200*$G200*'Emission Factors'!$E$6)))
),"")</f>
        <v>0.8998560000000001</v>
      </c>
      <c r="S200" s="104">
        <f>IFERROR(((J200*$D200*$E200*$G200*'Emission Factors'!$E$7))
+
IF(SUM($O200:$P200)=0,0,
IF('Flight Methodologies'!$D$4="A",(0.5*'Flight Methodologies'!$E$9*$E200*SUM($O200:$P200)*$G200*'Emission Factors'!$E$7),
IF('Flight Methodologies'!$D$4="B",(('Flight Methodologies'!$E$19*'Flight Methodologies'!$E$17*$E200*SUM($O200:$P200)*$G200*'Emission Factors'!$E$7)),
IF('Flight Methodologies'!$D$4="C",(0.5*'Flight Methodologies'!$E$30*$E200*SUM($O200:$P200)*$G200*'Emission Factors'!$E$7),(('Flight Methodologies'!$E$42*'Flight Methodologies'!$E$40*$E200*SUM($O200:$P200)*$G200*'Emission Factors'!$E$7)))
)))
+
IF($N200=0,0,
IF('Flight Methodologies'!$K$4="A",(0.5*'Flight Methodologies'!$K$9*$E200*$N200*$G200*'Emission Factors'!$E$7),(('Flight Methodologies'!$K$19*'Flight Methodologies'!$K$17*$E200*N200*$G200*'Emission Factors'!$E$7)))
),"")</f>
        <v>0</v>
      </c>
      <c r="T200" s="104">
        <f>IFERROR(((K200*$D200*$E200*$G200*'Emission Factors'!$E$8))
+
IF(SUM($O200:$P200)=0,0,
IF('Flight Methodologies'!$D$4="A",0,
IF('Flight Methodologies'!$D$4="B",(('Flight Methodologies'!$E$20*'Flight Methodologies'!$E$17*$E200*SUM($O200:$P200)*$G200*'Emission Factors'!$E$8)),
IF('Flight Methodologies'!$D$4="C",0,(('Flight Methodologies'!$E$43*'Flight Methodologies'!$E$40*$E200*SUM($O200:$P200)*$G200*'Emission Factors'!$E$8)))
)))
+
IF($N200=0,0,
IF('Flight Methodologies'!$K$4="A",0,(('Flight Methodologies'!$K$20*'Flight Methodologies'!$K$17*$E200*N200*$G200*'Emission Factors'!$E$8)))
),"")</f>
        <v>0</v>
      </c>
      <c r="U200" s="104">
        <f>IFERROR(((L200*$D200*$E200*$G200*'Emission Factors'!$E$9))
+
IF(SUM($O200:$P200)=0,0,
IF('Flight Methodologies'!$D$4="A",0,
IF('Flight Methodologies'!$D$4="B",(('Flight Methodologies'!$E$21*'Flight Methodologies'!$E$17*$E200*SUM($O200:$P200)*$G200*'Emission Factors'!$E$9)),
IF('Flight Methodologies'!$D$4="C",0,(('Flight Methodologies'!$E$44*'Flight Methodologies'!$E$40*$E200*SUM($O200:$P200)*$G200*'Emission Factors'!$E$9)))
)))
+
IF($N200=0,0,
IF('Flight Methodologies'!$K$4="A",0,(('Flight Methodologies'!$K$21*'Flight Methodologies'!$K$17*$E200*N200*$G200*'Emission Factors'!$E$9)))
),"")</f>
        <v>0.55161213100671147</v>
      </c>
      <c r="V200" s="104">
        <f>IF(SUM(I200:P200)=0,"",
IF(SUM($O200:$P200)=0,0,
IF('Flight Methodologies'!$D$4="A",0,
IF('Flight Methodologies'!$D$4="B",(('Flight Methodologies'!$E$22*'Flight Methodologies'!$E$17*$E200*SUM($O200:$P200)*$G200*'Emission Factors'!$E$10)),
IF('Flight Methodologies'!$D$4="C",0,(('Flight Methodologies'!$E$45*'Flight Methodologies'!$E$40*$E200*SUM($O200:$P200)*$G200*'Emission Factors'!$E$10)))
)))
+
IF($N200=0,0,
IF('Flight Methodologies'!$K$4="A",0,(('Flight Methodologies'!$K$22*'Flight Methodologies'!$K$17*$E200*N200*$G200*'Emission Factors'!$E$10)))
))</f>
        <v>0.80252060006657711</v>
      </c>
      <c r="W200" s="104">
        <f>IFERROR(((M200*$D200*$E200*$G200*'Emission Factors'!$E$11))
+
IF(SUM($O200:$P200)=0,0,
IF('Flight Methodologies'!$D$4="A",0,
IF('Flight Methodologies'!$D$4="B",0,
IF('Flight Methodologies'!$D$4="C",0,0)
)))
+
IF($N200=0,0,
IF('Flight Methodologies'!$K$4="A",0,0)
),"")</f>
        <v>0</v>
      </c>
      <c r="X200" s="104">
        <f>IFERROR(IF('Flight Methodologies'!$K$4="A",((($D200-'Flight Methodologies'!$K$9)*$E200*$G200*$N200*'Emission Factors'!$E$12)),((($D200-'Flight Methodologies'!$K$17)*$E200*$G200*$N200*'Emission Factors'!$E$12))
)
+
IF(SUM($O200:$P200)=0,0,
IF('Flight Methodologies'!$D$4="A",0,
IF('Flight Methodologies'!$D$4="B",0,
IF('Flight Methodologies'!$D$4="C",('Flight Methodologies'!$E$29*$E200*SUM($O200:$P200)*$G200*'Emission Factors'!$E$12),('Flight Methodologies'!$E$39*$E200*SUM($O200:$P200)*$G200*'Emission Factors'!$E$12))
))),"")</f>
        <v>352.97474519999997</v>
      </c>
      <c r="Y200" s="104">
        <f>IFERROR(IF('Flight Methodologies'!$D$4="A",((($D200-'Flight Methodologies'!$E$9)*$E200*$G200*$O200*'Emission Factors'!$E$13)),
IF('Flight Methodologies'!$D$4="B",((($D200-'Flight Methodologies'!$E$17)*$E200*$G200*$O200*'Emission Factors'!$E$13)),
IF('Flight Methodologies'!$D$4="C",((($D200-SUM('Flight Methodologies'!$E$29:$E$30))*$E200*$G200*$O200*'Emission Factors'!$E$13)),((($D200-SUM('Flight Methodologies'!$E$39:$E$40))*$E200*$G200*$O200*'Emission Factors'!$E$13)))))
+
IF(SUM($O200:$P200)=0,0,
IF('Flight Methodologies'!$D$4="A",0,
IF('Flight Methodologies'!$D$4="B",0,
IF('Flight Methodologies'!$D$4="C",0,0)
)))
+
IF($N200=0,0,
IF('Flight Methodologies'!$K$4="A",0,0)
),"")</f>
        <v>0</v>
      </c>
      <c r="Z200" s="104">
        <f>IFERROR(IF('Flight Methodologies'!$D$4="A",((($D200-'Flight Methodologies'!$E$9)*$E200*$G200*$P200*'Emission Factors'!$E$14)),
IF('Flight Methodologies'!$D$4="B",((($D200-'Flight Methodologies'!$E$17)*$E200*$G200*$P200*'Emission Factors'!$E$14)),
IF('Flight Methodologies'!$D$4="C",((($D200-SUM('Flight Methodologies'!$E$29:$E$30))*$E200*$G200*$P200*'Emission Factors'!$E$14)),((($D200-SUM('Flight Methodologies'!$E$39:$E$40))*$E200*$G200*$P200*'Emission Factors'!$E$14)))))
+
IF(SUM($O200:$P200)=0,0,
IF('Flight Methodologies'!$D$4="A",0,
IF('Flight Methodologies'!$D$4="B",0,
IF('Flight Methodologies'!$D$4="C",0,0)
)))
+
IF($N200=0,0,
IF('Flight Methodologies'!$K$4="A",0,0)
),"")</f>
        <v>1762.9691</v>
      </c>
      <c r="AA200" s="169">
        <f t="shared" si="6"/>
        <v>2118.1978339310731</v>
      </c>
      <c r="AC200" s="109">
        <f t="shared" ref="AC200:AC254" si="7">AA200/1000</f>
        <v>2.118197833931073</v>
      </c>
    </row>
    <row r="201" spans="2:29" x14ac:dyDescent="0.35">
      <c r="B201" s="63" t="s">
        <v>185</v>
      </c>
      <c r="C201" s="63" t="str">
        <f>IFERROR(VLOOKUP(B201,'Country and Student Data'!$B$5:$E$300,2,FALSE),"")</f>
        <v>Europe</v>
      </c>
      <c r="D201" s="104">
        <f>IFERROR(
VLOOKUP($B201,'Country and Student Data'!$B$5:$D$300,3,FALSE)
+
IF(OR(C201="Home",C201="UK"),0,
IF('Flight Methodologies'!$D$4="A",'Flight Methodologies'!$E$9,
IF('Flight Methodologies'!$D$4="B",'Flight Methodologies'!$E$17,
IF('Flight Methodologies'!$D$4="C",'Flight Methodologies'!$E$29+'Flight Methodologies'!$E$30,'Flight Methodologies'!$E$39+'Flight Methodologies'!$E$40)))), "")</f>
        <v>2357.5700000000002</v>
      </c>
      <c r="E201" s="101">
        <f>IFERROR(VLOOKUP(B201,'Country and Student Data'!B:E,4,FALSE),"")</f>
        <v>2</v>
      </c>
      <c r="G201" s="85">
        <v>2</v>
      </c>
      <c r="H201" s="66"/>
      <c r="I201" s="86"/>
      <c r="J201" s="86"/>
      <c r="K201" s="86"/>
      <c r="L201" s="86"/>
      <c r="M201" s="86"/>
      <c r="N201" s="86"/>
      <c r="O201" s="86">
        <v>1</v>
      </c>
      <c r="P201" s="86"/>
      <c r="R201" s="104">
        <f>IFERROR(
((I201*$D201*$E201*$G201*'Emission Factors'!$E$6))
+
IF(SUM($O201:$P201)=0,0,
IF('Flight Methodologies'!$D$4="A",(0.5*'Flight Methodologies'!$E$9*$E201*SUM($O201:$P201)*$G201*'Emission Factors'!$E$6),
IF('Flight Methodologies'!$D$4="B",(('Flight Methodologies'!$E$18*'Flight Methodologies'!$E$17*$E201*SUM($O201:$P201)*$G201*'Emission Factors'!$E$6)),
IF('Flight Methodologies'!$D$4="C",(0.5*'Flight Methodologies'!$E$30*$E201*SUM($O201:$P201)*$G201*'Emission Factors'!$E$6),(('Flight Methodologies'!$E$41*'Flight Methodologies'!$E$40*$E201*SUM($O201:$P201)*$G201*'Emission Factors'!$E$6)))
)))
+
IF($N201=0,0,
IF('Flight Methodologies'!$K$4="A",(0.5*'Flight Methodologies'!$K$9*$E201*$N201*$G201*'Emission Factors'!$E$6),(('Flight Methodologies'!$K$18*'Flight Methodologies'!$K$17*$E201*N201*$G201*'Emission Factors'!$E$6)))
),"")</f>
        <v>1.7997120000000002</v>
      </c>
      <c r="S201" s="104">
        <f>IFERROR(((J201*$D201*$E201*$G201*'Emission Factors'!$E$7))
+
IF(SUM($O201:$P201)=0,0,
IF('Flight Methodologies'!$D$4="A",(0.5*'Flight Methodologies'!$E$9*$E201*SUM($O201:$P201)*$G201*'Emission Factors'!$E$7),
IF('Flight Methodologies'!$D$4="B",(('Flight Methodologies'!$E$19*'Flight Methodologies'!$E$17*$E201*SUM($O201:$P201)*$G201*'Emission Factors'!$E$7)),
IF('Flight Methodologies'!$D$4="C",(0.5*'Flight Methodologies'!$E$30*$E201*SUM($O201:$P201)*$G201*'Emission Factors'!$E$7),(('Flight Methodologies'!$E$42*'Flight Methodologies'!$E$40*$E201*SUM($O201:$P201)*$G201*'Emission Factors'!$E$7)))
)))
+
IF($N201=0,0,
IF('Flight Methodologies'!$K$4="A",(0.5*'Flight Methodologies'!$K$9*$E201*$N201*$G201*'Emission Factors'!$E$7),(('Flight Methodologies'!$K$19*'Flight Methodologies'!$K$17*$E201*N201*$G201*'Emission Factors'!$E$7)))
),"")</f>
        <v>0</v>
      </c>
      <c r="T201" s="104">
        <f>IFERROR(((K201*$D201*$E201*$G201*'Emission Factors'!$E$8))
+
IF(SUM($O201:$P201)=0,0,
IF('Flight Methodologies'!$D$4="A",0,
IF('Flight Methodologies'!$D$4="B",(('Flight Methodologies'!$E$20*'Flight Methodologies'!$E$17*$E201*SUM($O201:$P201)*$G201*'Emission Factors'!$E$8)),
IF('Flight Methodologies'!$D$4="C",0,(('Flight Methodologies'!$E$43*'Flight Methodologies'!$E$40*$E201*SUM($O201:$P201)*$G201*'Emission Factors'!$E$8)))
)))
+
IF($N201=0,0,
IF('Flight Methodologies'!$K$4="A",0,(('Flight Methodologies'!$K$20*'Flight Methodologies'!$K$17*$E201*N201*$G201*'Emission Factors'!$E$8)))
),"")</f>
        <v>0</v>
      </c>
      <c r="U201" s="104">
        <f>IFERROR(((L201*$D201*$E201*$G201*'Emission Factors'!$E$9))
+
IF(SUM($O201:$P201)=0,0,
IF('Flight Methodologies'!$D$4="A",0,
IF('Flight Methodologies'!$D$4="B",(('Flight Methodologies'!$E$21*'Flight Methodologies'!$E$17*$E201*SUM($O201:$P201)*$G201*'Emission Factors'!$E$9)),
IF('Flight Methodologies'!$D$4="C",0,(('Flight Methodologies'!$E$44*'Flight Methodologies'!$E$40*$E201*SUM($O201:$P201)*$G201*'Emission Factors'!$E$9)))
)))
+
IF($N201=0,0,
IF('Flight Methodologies'!$K$4="A",0,(('Flight Methodologies'!$K$21*'Flight Methodologies'!$K$17*$E201*N201*$G201*'Emission Factors'!$E$9)))
),"")</f>
        <v>1.1032242620134229</v>
      </c>
      <c r="V201" s="104">
        <f>IF(SUM(I201:P201)=0,"",
IF(SUM($O201:$P201)=0,0,
IF('Flight Methodologies'!$D$4="A",0,
IF('Flight Methodologies'!$D$4="B",(('Flight Methodologies'!$E$22*'Flight Methodologies'!$E$17*$E201*SUM($O201:$P201)*$G201*'Emission Factors'!$E$10)),
IF('Flight Methodologies'!$D$4="C",0,(('Flight Methodologies'!$E$45*'Flight Methodologies'!$E$40*$E201*SUM($O201:$P201)*$G201*'Emission Factors'!$E$10)))
)))
+
IF($N201=0,0,
IF('Flight Methodologies'!$K$4="A",0,(('Flight Methodologies'!$K$22*'Flight Methodologies'!$K$17*$E201*N201*$G201*'Emission Factors'!$E$10)))
))</f>
        <v>1.6050412001331542</v>
      </c>
      <c r="W201" s="104">
        <f>IFERROR(((M201*$D201*$E201*$G201*'Emission Factors'!$E$11))
+
IF(SUM($O201:$P201)=0,0,
IF('Flight Methodologies'!$D$4="A",0,
IF('Flight Methodologies'!$D$4="B",0,
IF('Flight Methodologies'!$D$4="C",0,0)
)))
+
IF($N201=0,0,
IF('Flight Methodologies'!$K$4="A",0,0)
),"")</f>
        <v>0</v>
      </c>
      <c r="X201" s="104">
        <f>IFERROR(IF('Flight Methodologies'!$K$4="A",((($D201-'Flight Methodologies'!$K$9)*$E201*$G201*$N201*'Emission Factors'!$E$12)),((($D201-'Flight Methodologies'!$K$17)*$E201*$G201*$N201*'Emission Factors'!$E$12))
)
+
IF(SUM($O201:$P201)=0,0,
IF('Flight Methodologies'!$D$4="A",0,
IF('Flight Methodologies'!$D$4="B",0,
IF('Flight Methodologies'!$D$4="C",('Flight Methodologies'!$E$29*$E201*SUM($O201:$P201)*$G201*'Emission Factors'!$E$12),('Flight Methodologies'!$E$39*$E201*SUM($O201:$P201)*$G201*'Emission Factors'!$E$12))
))),"")</f>
        <v>705.94949039999995</v>
      </c>
      <c r="Y201" s="104">
        <f>IFERROR(IF('Flight Methodologies'!$D$4="A",((($D201-'Flight Methodologies'!$E$9)*$E201*$G201*$O201*'Emission Factors'!$E$13)),
IF('Flight Methodologies'!$D$4="B",((($D201-'Flight Methodologies'!$E$17)*$E201*$G201*$O201*'Emission Factors'!$E$13)),
IF('Flight Methodologies'!$D$4="C",((($D201-SUM('Flight Methodologies'!$E$29:$E$30))*$E201*$G201*$O201*'Emission Factors'!$E$13)),((($D201-SUM('Flight Methodologies'!$E$39:$E$40))*$E201*$G201*$O201*'Emission Factors'!$E$13)))))
+
IF(SUM($O201:$P201)=0,0,
IF('Flight Methodologies'!$D$4="A",0,
IF('Flight Methodologies'!$D$4="B",0,
IF('Flight Methodologies'!$D$4="C",0,0)
)))
+
IF($N201=0,0,
IF('Flight Methodologies'!$K$4="A",0,0)
),"")</f>
        <v>1244.9789600000001</v>
      </c>
      <c r="Z201" s="104">
        <f>IFERROR(IF('Flight Methodologies'!$D$4="A",((($D201-'Flight Methodologies'!$E$9)*$E201*$G201*$P201*'Emission Factors'!$E$14)),
IF('Flight Methodologies'!$D$4="B",((($D201-'Flight Methodologies'!$E$17)*$E201*$G201*$P201*'Emission Factors'!$E$14)),
IF('Flight Methodologies'!$D$4="C",((($D201-SUM('Flight Methodologies'!$E$29:$E$30))*$E201*$G201*$P201*'Emission Factors'!$E$14)),((($D201-SUM('Flight Methodologies'!$E$39:$E$40))*$E201*$G201*$P201*'Emission Factors'!$E$14)))))
+
IF(SUM($O201:$P201)=0,0,
IF('Flight Methodologies'!$D$4="A",0,
IF('Flight Methodologies'!$D$4="B",0,
IF('Flight Methodologies'!$D$4="C",0,0)
)))
+
IF($N201=0,0,
IF('Flight Methodologies'!$K$4="A",0,0)
),"")</f>
        <v>0</v>
      </c>
      <c r="AA201" s="169">
        <f t="shared" si="6"/>
        <v>1955.4364278621465</v>
      </c>
      <c r="AC201" s="109">
        <f t="shared" si="7"/>
        <v>1.9554364278621466</v>
      </c>
    </row>
    <row r="202" spans="2:29" x14ac:dyDescent="0.35">
      <c r="B202" s="63" t="s">
        <v>186</v>
      </c>
      <c r="C202" s="63" t="str">
        <f>IFERROR(VLOOKUP(B202,'Country and Student Data'!$B$5:$E$300,2,FALSE),"")</f>
        <v>Africa</v>
      </c>
      <c r="D202" s="104">
        <f>IFERROR(
VLOOKUP($B202,'Country and Student Data'!$B$5:$D$300,3,FALSE)
+
IF(OR(C202="Home",C202="UK"),0,
IF('Flight Methodologies'!$D$4="A",'Flight Methodologies'!$E$9,
IF('Flight Methodologies'!$D$4="B",'Flight Methodologies'!$E$17,
IF('Flight Methodologies'!$D$4="C",'Flight Methodologies'!$E$29+'Flight Methodologies'!$E$30,'Flight Methodologies'!$E$39+'Flight Methodologies'!$E$40)))), "")</f>
        <v>8764.57</v>
      </c>
      <c r="E202" s="101">
        <f>IFERROR(VLOOKUP(B202,'Country and Student Data'!B:E,4,FALSE),"")</f>
        <v>3</v>
      </c>
      <c r="G202" s="85">
        <v>2</v>
      </c>
      <c r="H202" s="66"/>
      <c r="I202" s="86"/>
      <c r="J202" s="86"/>
      <c r="K202" s="86"/>
      <c r="L202" s="86"/>
      <c r="M202" s="86"/>
      <c r="N202" s="86"/>
      <c r="O202" s="86"/>
      <c r="P202" s="86">
        <v>1</v>
      </c>
      <c r="R202" s="104">
        <f>IFERROR(
((I202*$D202*$E202*$G202*'Emission Factors'!$E$6))
+
IF(SUM($O202:$P202)=0,0,
IF('Flight Methodologies'!$D$4="A",(0.5*'Flight Methodologies'!$E$9*$E202*SUM($O202:$P202)*$G202*'Emission Factors'!$E$6),
IF('Flight Methodologies'!$D$4="B",(('Flight Methodologies'!$E$18*'Flight Methodologies'!$E$17*$E202*SUM($O202:$P202)*$G202*'Emission Factors'!$E$6)),
IF('Flight Methodologies'!$D$4="C",(0.5*'Flight Methodologies'!$E$30*$E202*SUM($O202:$P202)*$G202*'Emission Factors'!$E$6),(('Flight Methodologies'!$E$41*'Flight Methodologies'!$E$40*$E202*SUM($O202:$P202)*$G202*'Emission Factors'!$E$6)))
)))
+
IF($N202=0,0,
IF('Flight Methodologies'!$K$4="A",(0.5*'Flight Methodologies'!$K$9*$E202*$N202*$G202*'Emission Factors'!$E$6),(('Flight Methodologies'!$K$18*'Flight Methodologies'!$K$17*$E202*N202*$G202*'Emission Factors'!$E$6)))
),"")</f>
        <v>2.6995680000000006</v>
      </c>
      <c r="S202" s="104">
        <f>IFERROR(((J202*$D202*$E202*$G202*'Emission Factors'!$E$7))
+
IF(SUM($O202:$P202)=0,0,
IF('Flight Methodologies'!$D$4="A",(0.5*'Flight Methodologies'!$E$9*$E202*SUM($O202:$P202)*$G202*'Emission Factors'!$E$7),
IF('Flight Methodologies'!$D$4="B",(('Flight Methodologies'!$E$19*'Flight Methodologies'!$E$17*$E202*SUM($O202:$P202)*$G202*'Emission Factors'!$E$7)),
IF('Flight Methodologies'!$D$4="C",(0.5*'Flight Methodologies'!$E$30*$E202*SUM($O202:$P202)*$G202*'Emission Factors'!$E$7),(('Flight Methodologies'!$E$42*'Flight Methodologies'!$E$40*$E202*SUM($O202:$P202)*$G202*'Emission Factors'!$E$7)))
)))
+
IF($N202=0,0,
IF('Flight Methodologies'!$K$4="A",(0.5*'Flight Methodologies'!$K$9*$E202*$N202*$G202*'Emission Factors'!$E$7),(('Flight Methodologies'!$K$19*'Flight Methodologies'!$K$17*$E202*N202*$G202*'Emission Factors'!$E$7)))
),"")</f>
        <v>0</v>
      </c>
      <c r="T202" s="104">
        <f>IFERROR(((K202*$D202*$E202*$G202*'Emission Factors'!$E$8))
+
IF(SUM($O202:$P202)=0,0,
IF('Flight Methodologies'!$D$4="A",0,
IF('Flight Methodologies'!$D$4="B",(('Flight Methodologies'!$E$20*'Flight Methodologies'!$E$17*$E202*SUM($O202:$P202)*$G202*'Emission Factors'!$E$8)),
IF('Flight Methodologies'!$D$4="C",0,(('Flight Methodologies'!$E$43*'Flight Methodologies'!$E$40*$E202*SUM($O202:$P202)*$G202*'Emission Factors'!$E$8)))
)))
+
IF($N202=0,0,
IF('Flight Methodologies'!$K$4="A",0,(('Flight Methodologies'!$K$20*'Flight Methodologies'!$K$17*$E202*N202*$G202*'Emission Factors'!$E$8)))
),"")</f>
        <v>0</v>
      </c>
      <c r="U202" s="104">
        <f>IFERROR(((L202*$D202*$E202*$G202*'Emission Factors'!$E$9))
+
IF(SUM($O202:$P202)=0,0,
IF('Flight Methodologies'!$D$4="A",0,
IF('Flight Methodologies'!$D$4="B",(('Flight Methodologies'!$E$21*'Flight Methodologies'!$E$17*$E202*SUM($O202:$P202)*$G202*'Emission Factors'!$E$9)),
IF('Flight Methodologies'!$D$4="C",0,(('Flight Methodologies'!$E$44*'Flight Methodologies'!$E$40*$E202*SUM($O202:$P202)*$G202*'Emission Factors'!$E$9)))
)))
+
IF($N202=0,0,
IF('Flight Methodologies'!$K$4="A",0,(('Flight Methodologies'!$K$21*'Flight Methodologies'!$K$17*$E202*N202*$G202*'Emission Factors'!$E$9)))
),"")</f>
        <v>1.6548363930201346</v>
      </c>
      <c r="V202" s="104">
        <f>IF(SUM(I202:P202)=0,"",
IF(SUM($O202:$P202)=0,0,
IF('Flight Methodologies'!$D$4="A",0,
IF('Flight Methodologies'!$D$4="B",(('Flight Methodologies'!$E$22*'Flight Methodologies'!$E$17*$E202*SUM($O202:$P202)*$G202*'Emission Factors'!$E$10)),
IF('Flight Methodologies'!$D$4="C",0,(('Flight Methodologies'!$E$45*'Flight Methodologies'!$E$40*$E202*SUM($O202:$P202)*$G202*'Emission Factors'!$E$10)))
)))
+
IF($N202=0,0,
IF('Flight Methodologies'!$K$4="A",0,(('Flight Methodologies'!$K$22*'Flight Methodologies'!$K$17*$E202*N202*$G202*'Emission Factors'!$E$10)))
))</f>
        <v>2.4075618001997316</v>
      </c>
      <c r="W202" s="104">
        <f>IFERROR(((M202*$D202*$E202*$G202*'Emission Factors'!$E$11))
+
IF(SUM($O202:$P202)=0,0,
IF('Flight Methodologies'!$D$4="A",0,
IF('Flight Methodologies'!$D$4="B",0,
IF('Flight Methodologies'!$D$4="C",0,0)
)))
+
IF($N202=0,0,
IF('Flight Methodologies'!$K$4="A",0,0)
),"")</f>
        <v>0</v>
      </c>
      <c r="X202" s="104">
        <f>IFERROR(IF('Flight Methodologies'!$K$4="A",((($D202-'Flight Methodologies'!$K$9)*$E202*$G202*$N202*'Emission Factors'!$E$12)),((($D202-'Flight Methodologies'!$K$17)*$E202*$G202*$N202*'Emission Factors'!$E$12))
)
+
IF(SUM($O202:$P202)=0,0,
IF('Flight Methodologies'!$D$4="A",0,
IF('Flight Methodologies'!$D$4="B",0,
IF('Flight Methodologies'!$D$4="C",('Flight Methodologies'!$E$29*$E202*SUM($O202:$P202)*$G202*'Emission Factors'!$E$12),('Flight Methodologies'!$E$39*$E202*SUM($O202:$P202)*$G202*'Emission Factors'!$E$12))
))),"")</f>
        <v>1058.9242356</v>
      </c>
      <c r="Y202" s="104">
        <f>IFERROR(IF('Flight Methodologies'!$D$4="A",((($D202-'Flight Methodologies'!$E$9)*$E202*$G202*$O202*'Emission Factors'!$E$13)),
IF('Flight Methodologies'!$D$4="B",((($D202-'Flight Methodologies'!$E$17)*$E202*$G202*$O202*'Emission Factors'!$E$13)),
IF('Flight Methodologies'!$D$4="C",((($D202-SUM('Flight Methodologies'!$E$29:$E$30))*$E202*$G202*$O202*'Emission Factors'!$E$13)),((($D202-SUM('Flight Methodologies'!$E$39:$E$40))*$E202*$G202*$O202*'Emission Factors'!$E$13)))))
+
IF(SUM($O202:$P202)=0,0,
IF('Flight Methodologies'!$D$4="A",0,
IF('Flight Methodologies'!$D$4="B",0,
IF('Flight Methodologies'!$D$4="C",0,0)
)))
+
IF($N202=0,0,
IF('Flight Methodologies'!$K$4="A",0,0)
),"")</f>
        <v>0</v>
      </c>
      <c r="Z202" s="104">
        <f>IFERROR(IF('Flight Methodologies'!$D$4="A",((($D202-'Flight Methodologies'!$E$9)*$E202*$G202*$P202*'Emission Factors'!$E$14)),
IF('Flight Methodologies'!$D$4="B",((($D202-'Flight Methodologies'!$E$17)*$E202*$G202*$P202*'Emission Factors'!$E$14)),
IF('Flight Methodologies'!$D$4="C",((($D202-SUM('Flight Methodologies'!$E$29:$E$30))*$E202*$G202*$P202*'Emission Factors'!$E$14)),((($D202-SUM('Flight Methodologies'!$E$39:$E$40))*$E202*$G202*$P202*'Emission Factors'!$E$14)))))
+
IF(SUM($O202:$P202)=0,0,
IF('Flight Methodologies'!$D$4="A",0,
IF('Flight Methodologies'!$D$4="B",0,
IF('Flight Methodologies'!$D$4="C",0,0)
)))
+
IF($N202=0,0,
IF('Flight Methodologies'!$K$4="A",0,0)
),"")</f>
        <v>9736.1519399999997</v>
      </c>
      <c r="AA202" s="169">
        <f t="shared" si="6"/>
        <v>10801.83814179322</v>
      </c>
      <c r="AC202" s="109">
        <f t="shared" si="7"/>
        <v>10.801838141793219</v>
      </c>
    </row>
    <row r="203" spans="2:29" x14ac:dyDescent="0.35">
      <c r="B203" s="63" t="s">
        <v>187</v>
      </c>
      <c r="C203" s="63" t="str">
        <f>IFERROR(VLOOKUP(B203,'Country and Student Data'!$B$5:$E$300,2,FALSE),"")</f>
        <v>Africa</v>
      </c>
      <c r="D203" s="104">
        <f>IFERROR(
VLOOKUP($B203,'Country and Student Data'!$B$5:$D$300,3,FALSE)
+
IF(OR(C203="Home",C203="UK"),0,
IF('Flight Methodologies'!$D$4="A",'Flight Methodologies'!$E$9,
IF('Flight Methodologies'!$D$4="B",'Flight Methodologies'!$E$17,
IF('Flight Methodologies'!$D$4="C",'Flight Methodologies'!$E$29+'Flight Methodologies'!$E$30,'Flight Methodologies'!$E$39+'Flight Methodologies'!$E$40)))), "")</f>
        <v>5592.57</v>
      </c>
      <c r="E203" s="101">
        <f>IFERROR(VLOOKUP(B203,'Country and Student Data'!B:E,4,FALSE),"")</f>
        <v>1</v>
      </c>
      <c r="G203" s="85">
        <v>2</v>
      </c>
      <c r="H203" s="66"/>
      <c r="I203" s="86"/>
      <c r="J203" s="86"/>
      <c r="K203" s="86"/>
      <c r="L203" s="86"/>
      <c r="M203" s="86"/>
      <c r="N203" s="86"/>
      <c r="O203" s="86"/>
      <c r="P203" s="86">
        <v>1</v>
      </c>
      <c r="R203" s="104">
        <f>IFERROR(
((I203*$D203*$E203*$G203*'Emission Factors'!$E$6))
+
IF(SUM($O203:$P203)=0,0,
IF('Flight Methodologies'!$D$4="A",(0.5*'Flight Methodologies'!$E$9*$E203*SUM($O203:$P203)*$G203*'Emission Factors'!$E$6),
IF('Flight Methodologies'!$D$4="B",(('Flight Methodologies'!$E$18*'Flight Methodologies'!$E$17*$E203*SUM($O203:$P203)*$G203*'Emission Factors'!$E$6)),
IF('Flight Methodologies'!$D$4="C",(0.5*'Flight Methodologies'!$E$30*$E203*SUM($O203:$P203)*$G203*'Emission Factors'!$E$6),(('Flight Methodologies'!$E$41*'Flight Methodologies'!$E$40*$E203*SUM($O203:$P203)*$G203*'Emission Factors'!$E$6)))
)))
+
IF($N203=0,0,
IF('Flight Methodologies'!$K$4="A",(0.5*'Flight Methodologies'!$K$9*$E203*$N203*$G203*'Emission Factors'!$E$6),(('Flight Methodologies'!$K$18*'Flight Methodologies'!$K$17*$E203*N203*$G203*'Emission Factors'!$E$6)))
),"")</f>
        <v>0.8998560000000001</v>
      </c>
      <c r="S203" s="104">
        <f>IFERROR(((J203*$D203*$E203*$G203*'Emission Factors'!$E$7))
+
IF(SUM($O203:$P203)=0,0,
IF('Flight Methodologies'!$D$4="A",(0.5*'Flight Methodologies'!$E$9*$E203*SUM($O203:$P203)*$G203*'Emission Factors'!$E$7),
IF('Flight Methodologies'!$D$4="B",(('Flight Methodologies'!$E$19*'Flight Methodologies'!$E$17*$E203*SUM($O203:$P203)*$G203*'Emission Factors'!$E$7)),
IF('Flight Methodologies'!$D$4="C",(0.5*'Flight Methodologies'!$E$30*$E203*SUM($O203:$P203)*$G203*'Emission Factors'!$E$7),(('Flight Methodologies'!$E$42*'Flight Methodologies'!$E$40*$E203*SUM($O203:$P203)*$G203*'Emission Factors'!$E$7)))
)))
+
IF($N203=0,0,
IF('Flight Methodologies'!$K$4="A",(0.5*'Flight Methodologies'!$K$9*$E203*$N203*$G203*'Emission Factors'!$E$7),(('Flight Methodologies'!$K$19*'Flight Methodologies'!$K$17*$E203*N203*$G203*'Emission Factors'!$E$7)))
),"")</f>
        <v>0</v>
      </c>
      <c r="T203" s="104">
        <f>IFERROR(((K203*$D203*$E203*$G203*'Emission Factors'!$E$8))
+
IF(SUM($O203:$P203)=0,0,
IF('Flight Methodologies'!$D$4="A",0,
IF('Flight Methodologies'!$D$4="B",(('Flight Methodologies'!$E$20*'Flight Methodologies'!$E$17*$E203*SUM($O203:$P203)*$G203*'Emission Factors'!$E$8)),
IF('Flight Methodologies'!$D$4="C",0,(('Flight Methodologies'!$E$43*'Flight Methodologies'!$E$40*$E203*SUM($O203:$P203)*$G203*'Emission Factors'!$E$8)))
)))
+
IF($N203=0,0,
IF('Flight Methodologies'!$K$4="A",0,(('Flight Methodologies'!$K$20*'Flight Methodologies'!$K$17*$E203*N203*$G203*'Emission Factors'!$E$8)))
),"")</f>
        <v>0</v>
      </c>
      <c r="U203" s="104">
        <f>IFERROR(((L203*$D203*$E203*$G203*'Emission Factors'!$E$9))
+
IF(SUM($O203:$P203)=0,0,
IF('Flight Methodologies'!$D$4="A",0,
IF('Flight Methodologies'!$D$4="B",(('Flight Methodologies'!$E$21*'Flight Methodologies'!$E$17*$E203*SUM($O203:$P203)*$G203*'Emission Factors'!$E$9)),
IF('Flight Methodologies'!$D$4="C",0,(('Flight Methodologies'!$E$44*'Flight Methodologies'!$E$40*$E203*SUM($O203:$P203)*$G203*'Emission Factors'!$E$9)))
)))
+
IF($N203=0,0,
IF('Flight Methodologies'!$K$4="A",0,(('Flight Methodologies'!$K$21*'Flight Methodologies'!$K$17*$E203*N203*$G203*'Emission Factors'!$E$9)))
),"")</f>
        <v>0.55161213100671147</v>
      </c>
      <c r="V203" s="104">
        <f>IF(SUM(I203:P203)=0,"",
IF(SUM($O203:$P203)=0,0,
IF('Flight Methodologies'!$D$4="A",0,
IF('Flight Methodologies'!$D$4="B",(('Flight Methodologies'!$E$22*'Flight Methodologies'!$E$17*$E203*SUM($O203:$P203)*$G203*'Emission Factors'!$E$10)),
IF('Flight Methodologies'!$D$4="C",0,(('Flight Methodologies'!$E$45*'Flight Methodologies'!$E$40*$E203*SUM($O203:$P203)*$G203*'Emission Factors'!$E$10)))
)))
+
IF($N203=0,0,
IF('Flight Methodologies'!$K$4="A",0,(('Flight Methodologies'!$K$22*'Flight Methodologies'!$K$17*$E203*N203*$G203*'Emission Factors'!$E$10)))
))</f>
        <v>0.80252060006657711</v>
      </c>
      <c r="W203" s="104">
        <f>IFERROR(((M203*$D203*$E203*$G203*'Emission Factors'!$E$11))
+
IF(SUM($O203:$P203)=0,0,
IF('Flight Methodologies'!$D$4="A",0,
IF('Flight Methodologies'!$D$4="B",0,
IF('Flight Methodologies'!$D$4="C",0,0)
)))
+
IF($N203=0,0,
IF('Flight Methodologies'!$K$4="A",0,0)
),"")</f>
        <v>0</v>
      </c>
      <c r="X203" s="104">
        <f>IFERROR(IF('Flight Methodologies'!$K$4="A",((($D203-'Flight Methodologies'!$K$9)*$E203*$G203*$N203*'Emission Factors'!$E$12)),((($D203-'Flight Methodologies'!$K$17)*$E203*$G203*$N203*'Emission Factors'!$E$12))
)
+
IF(SUM($O203:$P203)=0,0,
IF('Flight Methodologies'!$D$4="A",0,
IF('Flight Methodologies'!$D$4="B",0,
IF('Flight Methodologies'!$D$4="C",('Flight Methodologies'!$E$29*$E203*SUM($O203:$P203)*$G203*'Emission Factors'!$E$12),('Flight Methodologies'!$E$39*$E203*SUM($O203:$P203)*$G203*'Emission Factors'!$E$12))
))),"")</f>
        <v>352.97474519999997</v>
      </c>
      <c r="Y203" s="104">
        <f>IFERROR(IF('Flight Methodologies'!$D$4="A",((($D203-'Flight Methodologies'!$E$9)*$E203*$G203*$O203*'Emission Factors'!$E$13)),
IF('Flight Methodologies'!$D$4="B",((($D203-'Flight Methodologies'!$E$17)*$E203*$G203*$O203*'Emission Factors'!$E$13)),
IF('Flight Methodologies'!$D$4="C",((($D203-SUM('Flight Methodologies'!$E$29:$E$30))*$E203*$G203*$O203*'Emission Factors'!$E$13)),((($D203-SUM('Flight Methodologies'!$E$39:$E$40))*$E203*$G203*$O203*'Emission Factors'!$E$13)))))
+
IF(SUM($O203:$P203)=0,0,
IF('Flight Methodologies'!$D$4="A",0,
IF('Flight Methodologies'!$D$4="B",0,
IF('Flight Methodologies'!$D$4="C",0,0)
)))
+
IF($N203=0,0,
IF('Flight Methodologies'!$K$4="A",0,0)
),"")</f>
        <v>0</v>
      </c>
      <c r="Z203" s="104">
        <f>IFERROR(IF('Flight Methodologies'!$D$4="A",((($D203-'Flight Methodologies'!$E$9)*$E203*$G203*$P203*'Emission Factors'!$E$14)),
IF('Flight Methodologies'!$D$4="B",((($D203-'Flight Methodologies'!$E$17)*$E203*$G203*$P203*'Emission Factors'!$E$14)),
IF('Flight Methodologies'!$D$4="C",((($D203-SUM('Flight Methodologies'!$E$29:$E$30))*$E203*$G203*$P203*'Emission Factors'!$E$14)),((($D203-SUM('Flight Methodologies'!$E$39:$E$40))*$E203*$G203*$P203*'Emission Factors'!$E$14)))))
+
IF(SUM($O203:$P203)=0,0,
IF('Flight Methodologies'!$D$4="A",0,
IF('Flight Methodologies'!$D$4="B",0,
IF('Flight Methodologies'!$D$4="C",0,0)
)))
+
IF($N203=0,0,
IF('Flight Methodologies'!$K$4="A",0,0)
),"")</f>
        <v>1975.8861400000001</v>
      </c>
      <c r="AA203" s="169">
        <f t="shared" si="6"/>
        <v>2331.1148739310734</v>
      </c>
      <c r="AC203" s="109">
        <f t="shared" si="7"/>
        <v>2.3311148739310732</v>
      </c>
    </row>
    <row r="204" spans="2:29" x14ac:dyDescent="0.35">
      <c r="B204" s="63" t="s">
        <v>188</v>
      </c>
      <c r="C204" s="63" t="str">
        <f>IFERROR(VLOOKUP(B204,'Country and Student Data'!$B$5:$E$300,2,FALSE),"")</f>
        <v>Asia</v>
      </c>
      <c r="D204" s="104">
        <f>IFERROR(
VLOOKUP($B204,'Country and Student Data'!$B$5:$D$300,3,FALSE)
+
IF(OR(C204="Home",C204="UK"),0,
IF('Flight Methodologies'!$D$4="A",'Flight Methodologies'!$E$9,
IF('Flight Methodologies'!$D$4="B",'Flight Methodologies'!$E$17,
IF('Flight Methodologies'!$D$4="C",'Flight Methodologies'!$E$29+'Flight Methodologies'!$E$30,'Flight Methodologies'!$E$39+'Flight Methodologies'!$E$40)))), "")</f>
        <v>11515.57</v>
      </c>
      <c r="E204" s="101">
        <f>IFERROR(VLOOKUP(B204,'Country and Student Data'!B:E,4,FALSE),"")</f>
        <v>33</v>
      </c>
      <c r="G204" s="85">
        <v>2</v>
      </c>
      <c r="H204" s="66"/>
      <c r="I204" s="86"/>
      <c r="J204" s="86"/>
      <c r="K204" s="86"/>
      <c r="L204" s="86"/>
      <c r="M204" s="86"/>
      <c r="N204" s="86"/>
      <c r="O204" s="86"/>
      <c r="P204" s="86">
        <v>1</v>
      </c>
      <c r="R204" s="104">
        <f>IFERROR(
((I204*$D204*$E204*$G204*'Emission Factors'!$E$6))
+
IF(SUM($O204:$P204)=0,0,
IF('Flight Methodologies'!$D$4="A",(0.5*'Flight Methodologies'!$E$9*$E204*SUM($O204:$P204)*$G204*'Emission Factors'!$E$6),
IF('Flight Methodologies'!$D$4="B",(('Flight Methodologies'!$E$18*'Flight Methodologies'!$E$17*$E204*SUM($O204:$P204)*$G204*'Emission Factors'!$E$6)),
IF('Flight Methodologies'!$D$4="C",(0.5*'Flight Methodologies'!$E$30*$E204*SUM($O204:$P204)*$G204*'Emission Factors'!$E$6),(('Flight Methodologies'!$E$41*'Flight Methodologies'!$E$40*$E204*SUM($O204:$P204)*$G204*'Emission Factors'!$E$6)))
)))
+
IF($N204=0,0,
IF('Flight Methodologies'!$K$4="A",(0.5*'Flight Methodologies'!$K$9*$E204*$N204*$G204*'Emission Factors'!$E$6),(('Flight Methodologies'!$K$18*'Flight Methodologies'!$K$17*$E204*N204*$G204*'Emission Factors'!$E$6)))
),"")</f>
        <v>29.695248000000003</v>
      </c>
      <c r="S204" s="104">
        <f>IFERROR(((J204*$D204*$E204*$G204*'Emission Factors'!$E$7))
+
IF(SUM($O204:$P204)=0,0,
IF('Flight Methodologies'!$D$4="A",(0.5*'Flight Methodologies'!$E$9*$E204*SUM($O204:$P204)*$G204*'Emission Factors'!$E$7),
IF('Flight Methodologies'!$D$4="B",(('Flight Methodologies'!$E$19*'Flight Methodologies'!$E$17*$E204*SUM($O204:$P204)*$G204*'Emission Factors'!$E$7)),
IF('Flight Methodologies'!$D$4="C",(0.5*'Flight Methodologies'!$E$30*$E204*SUM($O204:$P204)*$G204*'Emission Factors'!$E$7),(('Flight Methodologies'!$E$42*'Flight Methodologies'!$E$40*$E204*SUM($O204:$P204)*$G204*'Emission Factors'!$E$7)))
)))
+
IF($N204=0,0,
IF('Flight Methodologies'!$K$4="A",(0.5*'Flight Methodologies'!$K$9*$E204*$N204*$G204*'Emission Factors'!$E$7),(('Flight Methodologies'!$K$19*'Flight Methodologies'!$K$17*$E204*N204*$G204*'Emission Factors'!$E$7)))
),"")</f>
        <v>0</v>
      </c>
      <c r="T204" s="104">
        <f>IFERROR(((K204*$D204*$E204*$G204*'Emission Factors'!$E$8))
+
IF(SUM($O204:$P204)=0,0,
IF('Flight Methodologies'!$D$4="A",0,
IF('Flight Methodologies'!$D$4="B",(('Flight Methodologies'!$E$20*'Flight Methodologies'!$E$17*$E204*SUM($O204:$P204)*$G204*'Emission Factors'!$E$8)),
IF('Flight Methodologies'!$D$4="C",0,(('Flight Methodologies'!$E$43*'Flight Methodologies'!$E$40*$E204*SUM($O204:$P204)*$G204*'Emission Factors'!$E$8)))
)))
+
IF($N204=0,0,
IF('Flight Methodologies'!$K$4="A",0,(('Flight Methodologies'!$K$20*'Flight Methodologies'!$K$17*$E204*N204*$G204*'Emission Factors'!$E$8)))
),"")</f>
        <v>0</v>
      </c>
      <c r="U204" s="104">
        <f>IFERROR(((L204*$D204*$E204*$G204*'Emission Factors'!$E$9))
+
IF(SUM($O204:$P204)=0,0,
IF('Flight Methodologies'!$D$4="A",0,
IF('Flight Methodologies'!$D$4="B",(('Flight Methodologies'!$E$21*'Flight Methodologies'!$E$17*$E204*SUM($O204:$P204)*$G204*'Emission Factors'!$E$9)),
IF('Flight Methodologies'!$D$4="C",0,(('Flight Methodologies'!$E$44*'Flight Methodologies'!$E$40*$E204*SUM($O204:$P204)*$G204*'Emission Factors'!$E$9)))
)))
+
IF($N204=0,0,
IF('Flight Methodologies'!$K$4="A",0,(('Flight Methodologies'!$K$21*'Flight Methodologies'!$K$17*$E204*N204*$G204*'Emission Factors'!$E$9)))
),"")</f>
        <v>18.203200323221477</v>
      </c>
      <c r="V204" s="104">
        <f>IF(SUM(I204:P204)=0,"",
IF(SUM($O204:$P204)=0,0,
IF('Flight Methodologies'!$D$4="A",0,
IF('Flight Methodologies'!$D$4="B",(('Flight Methodologies'!$E$22*'Flight Methodologies'!$E$17*$E204*SUM($O204:$P204)*$G204*'Emission Factors'!$E$10)),
IF('Flight Methodologies'!$D$4="C",0,(('Flight Methodologies'!$E$45*'Flight Methodologies'!$E$40*$E204*SUM($O204:$P204)*$G204*'Emission Factors'!$E$10)))
)))
+
IF($N204=0,0,
IF('Flight Methodologies'!$K$4="A",0,(('Flight Methodologies'!$K$22*'Flight Methodologies'!$K$17*$E204*N204*$G204*'Emission Factors'!$E$10)))
))</f>
        <v>26.483179802197046</v>
      </c>
      <c r="W204" s="104">
        <f>IFERROR(((M204*$D204*$E204*$G204*'Emission Factors'!$E$11))
+
IF(SUM($O204:$P204)=0,0,
IF('Flight Methodologies'!$D$4="A",0,
IF('Flight Methodologies'!$D$4="B",0,
IF('Flight Methodologies'!$D$4="C",0,0)
)))
+
IF($N204=0,0,
IF('Flight Methodologies'!$K$4="A",0,0)
),"")</f>
        <v>0</v>
      </c>
      <c r="X204" s="104">
        <f>IFERROR(IF('Flight Methodologies'!$K$4="A",((($D204-'Flight Methodologies'!$K$9)*$E204*$G204*$N204*'Emission Factors'!$E$12)),((($D204-'Flight Methodologies'!$K$17)*$E204*$G204*$N204*'Emission Factors'!$E$12))
)
+
IF(SUM($O204:$P204)=0,0,
IF('Flight Methodologies'!$D$4="A",0,
IF('Flight Methodologies'!$D$4="B",0,
IF('Flight Methodologies'!$D$4="C",('Flight Methodologies'!$E$29*$E204*SUM($O204:$P204)*$G204*'Emission Factors'!$E$12),('Flight Methodologies'!$E$39*$E204*SUM($O204:$P204)*$G204*'Emission Factors'!$E$12))
))),"")</f>
        <v>11648.1665916</v>
      </c>
      <c r="Y204" s="104">
        <f>IFERROR(IF('Flight Methodologies'!$D$4="A",((($D204-'Flight Methodologies'!$E$9)*$E204*$G204*$O204*'Emission Factors'!$E$13)),
IF('Flight Methodologies'!$D$4="B",((($D204-'Flight Methodologies'!$E$17)*$E204*$G204*$O204*'Emission Factors'!$E$13)),
IF('Flight Methodologies'!$D$4="C",((($D204-SUM('Flight Methodologies'!$E$29:$E$30))*$E204*$G204*$O204*'Emission Factors'!$E$13)),((($D204-SUM('Flight Methodologies'!$E$39:$E$40))*$E204*$G204*$O204*'Emission Factors'!$E$13)))))
+
IF(SUM($O204:$P204)=0,0,
IF('Flight Methodologies'!$D$4="A",0,
IF('Flight Methodologies'!$D$4="B",0,
IF('Flight Methodologies'!$D$4="C",0,0)
)))
+
IF($N204=0,0,
IF('Flight Methodologies'!$K$4="A",0,0)
),"")</f>
        <v>0</v>
      </c>
      <c r="Z204" s="104">
        <f>IFERROR(IF('Flight Methodologies'!$D$4="A",((($D204-'Flight Methodologies'!$E$9)*$E204*$G204*$P204*'Emission Factors'!$E$14)),
IF('Flight Methodologies'!$D$4="B",((($D204-'Flight Methodologies'!$E$17)*$E204*$G204*$P204*'Emission Factors'!$E$14)),
IF('Flight Methodologies'!$D$4="C",((($D204-SUM('Flight Methodologies'!$E$29:$E$30))*$E204*$G204*$P204*'Emission Factors'!$E$14)),((($D204-SUM('Flight Methodologies'!$E$39:$E$40))*$E204*$G204*$P204*'Emission Factors'!$E$14)))))
+
IF(SUM($O204:$P204)=0,0,
IF('Flight Methodologies'!$D$4="A",0,
IF('Flight Methodologies'!$D$4="B",0,
IF('Flight Methodologies'!$D$4="C",0,0)
)))
+
IF($N204=0,0,
IF('Flight Methodologies'!$K$4="A",0,0)
),"")</f>
        <v>143430.84359999999</v>
      </c>
      <c r="AA204" s="169">
        <f t="shared" si="6"/>
        <v>155153.39181972542</v>
      </c>
      <c r="AC204" s="109">
        <f t="shared" si="7"/>
        <v>155.15339181972541</v>
      </c>
    </row>
    <row r="205" spans="2:29" ht="31" x14ac:dyDescent="0.35">
      <c r="B205" s="63" t="s">
        <v>189</v>
      </c>
      <c r="C205" s="63" t="str">
        <f>IFERROR(VLOOKUP(B205,'Country and Student Data'!$B$5:$E$300,2,FALSE),"")</f>
        <v>North America</v>
      </c>
      <c r="D205" s="104">
        <f>IFERROR(
VLOOKUP($B205,'Country and Student Data'!$B$5:$D$300,3,FALSE)
+
IF(OR(C205="Home",C205="UK"),0,
IF('Flight Methodologies'!$D$4="A",'Flight Methodologies'!$E$9,
IF('Flight Methodologies'!$D$4="B",'Flight Methodologies'!$E$17,
IF('Flight Methodologies'!$D$4="C",'Flight Methodologies'!$E$29+'Flight Methodologies'!$E$30,'Flight Methodologies'!$E$39+'Flight Methodologies'!$E$40)))), "")</f>
        <v>7240.7</v>
      </c>
      <c r="E205" s="101">
        <f>IFERROR(VLOOKUP(B205,'Country and Student Data'!B:E,4,FALSE),"")</f>
        <v>0</v>
      </c>
      <c r="G205" s="85">
        <v>2</v>
      </c>
      <c r="H205" s="66"/>
      <c r="I205" s="86"/>
      <c r="J205" s="86"/>
      <c r="K205" s="86"/>
      <c r="L205" s="86"/>
      <c r="M205" s="86"/>
      <c r="N205" s="86"/>
      <c r="O205" s="86"/>
      <c r="P205" s="86">
        <v>1</v>
      </c>
      <c r="R205" s="104">
        <f>IFERROR(
((I205*$D205*$E205*$G205*'Emission Factors'!$E$6))
+
IF(SUM($O205:$P205)=0,0,
IF('Flight Methodologies'!$D$4="A",(0.5*'Flight Methodologies'!$E$9*$E205*SUM($O205:$P205)*$G205*'Emission Factors'!$E$6),
IF('Flight Methodologies'!$D$4="B",(('Flight Methodologies'!$E$18*'Flight Methodologies'!$E$17*$E205*SUM($O205:$P205)*$G205*'Emission Factors'!$E$6)),
IF('Flight Methodologies'!$D$4="C",(0.5*'Flight Methodologies'!$E$30*$E205*SUM($O205:$P205)*$G205*'Emission Factors'!$E$6),(('Flight Methodologies'!$E$41*'Flight Methodologies'!$E$40*$E205*SUM($O205:$P205)*$G205*'Emission Factors'!$E$6)))
)))
+
IF($N205=0,0,
IF('Flight Methodologies'!$K$4="A",(0.5*'Flight Methodologies'!$K$9*$E205*$N205*$G205*'Emission Factors'!$E$6),(('Flight Methodologies'!$K$18*'Flight Methodologies'!$K$17*$E205*N205*$G205*'Emission Factors'!$E$6)))
),"")</f>
        <v>0</v>
      </c>
      <c r="S205" s="104">
        <f>IFERROR(((J205*$D205*$E205*$G205*'Emission Factors'!$E$7))
+
IF(SUM($O205:$P205)=0,0,
IF('Flight Methodologies'!$D$4="A",(0.5*'Flight Methodologies'!$E$9*$E205*SUM($O205:$P205)*$G205*'Emission Factors'!$E$7),
IF('Flight Methodologies'!$D$4="B",(('Flight Methodologies'!$E$19*'Flight Methodologies'!$E$17*$E205*SUM($O205:$P205)*$G205*'Emission Factors'!$E$7)),
IF('Flight Methodologies'!$D$4="C",(0.5*'Flight Methodologies'!$E$30*$E205*SUM($O205:$P205)*$G205*'Emission Factors'!$E$7),(('Flight Methodologies'!$E$42*'Flight Methodologies'!$E$40*$E205*SUM($O205:$P205)*$G205*'Emission Factors'!$E$7)))
)))
+
IF($N205=0,0,
IF('Flight Methodologies'!$K$4="A",(0.5*'Flight Methodologies'!$K$9*$E205*$N205*$G205*'Emission Factors'!$E$7),(('Flight Methodologies'!$K$19*'Flight Methodologies'!$K$17*$E205*N205*$G205*'Emission Factors'!$E$7)))
),"")</f>
        <v>0</v>
      </c>
      <c r="T205" s="104">
        <f>IFERROR(((K205*$D205*$E205*$G205*'Emission Factors'!$E$8))
+
IF(SUM($O205:$P205)=0,0,
IF('Flight Methodologies'!$D$4="A",0,
IF('Flight Methodologies'!$D$4="B",(('Flight Methodologies'!$E$20*'Flight Methodologies'!$E$17*$E205*SUM($O205:$P205)*$G205*'Emission Factors'!$E$8)),
IF('Flight Methodologies'!$D$4="C",0,(('Flight Methodologies'!$E$43*'Flight Methodologies'!$E$40*$E205*SUM($O205:$P205)*$G205*'Emission Factors'!$E$8)))
)))
+
IF($N205=0,0,
IF('Flight Methodologies'!$K$4="A",0,(('Flight Methodologies'!$K$20*'Flight Methodologies'!$K$17*$E205*N205*$G205*'Emission Factors'!$E$8)))
),"")</f>
        <v>0</v>
      </c>
      <c r="U205" s="104">
        <f>IFERROR(((L205*$D205*$E205*$G205*'Emission Factors'!$E$9))
+
IF(SUM($O205:$P205)=0,0,
IF('Flight Methodologies'!$D$4="A",0,
IF('Flight Methodologies'!$D$4="B",(('Flight Methodologies'!$E$21*'Flight Methodologies'!$E$17*$E205*SUM($O205:$P205)*$G205*'Emission Factors'!$E$9)),
IF('Flight Methodologies'!$D$4="C",0,(('Flight Methodologies'!$E$44*'Flight Methodologies'!$E$40*$E205*SUM($O205:$P205)*$G205*'Emission Factors'!$E$9)))
)))
+
IF($N205=0,0,
IF('Flight Methodologies'!$K$4="A",0,(('Flight Methodologies'!$K$21*'Flight Methodologies'!$K$17*$E205*N205*$G205*'Emission Factors'!$E$9)))
),"")</f>
        <v>0</v>
      </c>
      <c r="V205" s="104">
        <f>IF(SUM(I205:P205)=0,"",
IF(SUM($O205:$P205)=0,0,
IF('Flight Methodologies'!$D$4="A",0,
IF('Flight Methodologies'!$D$4="B",(('Flight Methodologies'!$E$22*'Flight Methodologies'!$E$17*$E205*SUM($O205:$P205)*$G205*'Emission Factors'!$E$10)),
IF('Flight Methodologies'!$D$4="C",0,(('Flight Methodologies'!$E$45*'Flight Methodologies'!$E$40*$E205*SUM($O205:$P205)*$G205*'Emission Factors'!$E$10)))
)))
+
IF($N205=0,0,
IF('Flight Methodologies'!$K$4="A",0,(('Flight Methodologies'!$K$22*'Flight Methodologies'!$K$17*$E205*N205*$G205*'Emission Factors'!$E$10)))
))</f>
        <v>0</v>
      </c>
      <c r="W205" s="104">
        <f>IFERROR(((M205*$D205*$E205*$G205*'Emission Factors'!$E$11))
+
IF(SUM($O205:$P205)=0,0,
IF('Flight Methodologies'!$D$4="A",0,
IF('Flight Methodologies'!$D$4="B",0,
IF('Flight Methodologies'!$D$4="C",0,0)
)))
+
IF($N205=0,0,
IF('Flight Methodologies'!$K$4="A",0,0)
),"")</f>
        <v>0</v>
      </c>
      <c r="X205" s="104">
        <f>IFERROR(IF('Flight Methodologies'!$K$4="A",((($D205-'Flight Methodologies'!$K$9)*$E205*$G205*$N205*'Emission Factors'!$E$12)),((($D205-'Flight Methodologies'!$K$17)*$E205*$G205*$N205*'Emission Factors'!$E$12))
)
+
IF(SUM($O205:$P205)=0,0,
IF('Flight Methodologies'!$D$4="A",0,
IF('Flight Methodologies'!$D$4="B",0,
IF('Flight Methodologies'!$D$4="C",('Flight Methodologies'!$E$29*$E205*SUM($O205:$P205)*$G205*'Emission Factors'!$E$12),('Flight Methodologies'!$E$39*$E205*SUM($O205:$P205)*$G205*'Emission Factors'!$E$12))
))),"")</f>
        <v>0</v>
      </c>
      <c r="Y205" s="104">
        <f>IFERROR(IF('Flight Methodologies'!$D$4="A",((($D205-'Flight Methodologies'!$E$9)*$E205*$G205*$O205*'Emission Factors'!$E$13)),
IF('Flight Methodologies'!$D$4="B",((($D205-'Flight Methodologies'!$E$17)*$E205*$G205*$O205*'Emission Factors'!$E$13)),
IF('Flight Methodologies'!$D$4="C",((($D205-SUM('Flight Methodologies'!$E$29:$E$30))*$E205*$G205*$O205*'Emission Factors'!$E$13)),((($D205-SUM('Flight Methodologies'!$E$39:$E$40))*$E205*$G205*$O205*'Emission Factors'!$E$13)))))
+
IF(SUM($O205:$P205)=0,0,
IF('Flight Methodologies'!$D$4="A",0,
IF('Flight Methodologies'!$D$4="B",0,
IF('Flight Methodologies'!$D$4="C",0,0)
)))
+
IF($N205=0,0,
IF('Flight Methodologies'!$K$4="A",0,0)
),"")</f>
        <v>0</v>
      </c>
      <c r="Z205" s="104">
        <f>IFERROR(IF('Flight Methodologies'!$D$4="A",((($D205-'Flight Methodologies'!$E$9)*$E205*$G205*$P205*'Emission Factors'!$E$14)),
IF('Flight Methodologies'!$D$4="B",((($D205-'Flight Methodologies'!$E$17)*$E205*$G205*$P205*'Emission Factors'!$E$14)),
IF('Flight Methodologies'!$D$4="C",((($D205-SUM('Flight Methodologies'!$E$29:$E$30))*$E205*$G205*$P205*'Emission Factors'!$E$14)),((($D205-SUM('Flight Methodologies'!$E$39:$E$40))*$E205*$G205*$P205*'Emission Factors'!$E$14)))))
+
IF(SUM($O205:$P205)=0,0,
IF('Flight Methodologies'!$D$4="A",0,
IF('Flight Methodologies'!$D$4="B",0,
IF('Flight Methodologies'!$D$4="C",0,0)
)))
+
IF($N205=0,0,
IF('Flight Methodologies'!$K$4="A",0,0)
),"")</f>
        <v>0</v>
      </c>
      <c r="AA205" s="169">
        <f t="shared" si="6"/>
        <v>0</v>
      </c>
      <c r="AC205" s="109">
        <f t="shared" si="7"/>
        <v>0</v>
      </c>
    </row>
    <row r="206" spans="2:29" x14ac:dyDescent="0.35">
      <c r="B206" s="63" t="s">
        <v>190</v>
      </c>
      <c r="C206" s="63" t="str">
        <f>IFERROR(VLOOKUP(B206,'Country and Student Data'!$B$5:$E$300,2,FALSE),"")</f>
        <v>Europe</v>
      </c>
      <c r="D206" s="104">
        <f>IFERROR(
VLOOKUP($B206,'Country and Student Data'!$B$5:$D$300,3,FALSE)
+
IF(OR(C206="Home",C206="UK"),0,
IF('Flight Methodologies'!$D$4="A",'Flight Methodologies'!$E$9,
IF('Flight Methodologies'!$D$4="B",'Flight Methodologies'!$E$17,
IF('Flight Methodologies'!$D$4="C",'Flight Methodologies'!$E$29+'Flight Methodologies'!$E$30,'Flight Methodologies'!$E$39+'Flight Methodologies'!$E$40)))), "")</f>
        <v>1923.5700000000002</v>
      </c>
      <c r="E206" s="101">
        <f>IFERROR(VLOOKUP(B206,'Country and Student Data'!B:E,4,FALSE),"")</f>
        <v>28</v>
      </c>
      <c r="G206" s="85">
        <v>2</v>
      </c>
      <c r="H206" s="66"/>
      <c r="I206" s="86"/>
      <c r="J206" s="86"/>
      <c r="K206" s="86"/>
      <c r="L206" s="86"/>
      <c r="M206" s="86"/>
      <c r="N206" s="86"/>
      <c r="O206" s="86">
        <v>1</v>
      </c>
      <c r="P206" s="86"/>
      <c r="R206" s="104">
        <f>IFERROR(
((I206*$D206*$E206*$G206*'Emission Factors'!$E$6))
+
IF(SUM($O206:$P206)=0,0,
IF('Flight Methodologies'!$D$4="A",(0.5*'Flight Methodologies'!$E$9*$E206*SUM($O206:$P206)*$G206*'Emission Factors'!$E$6),
IF('Flight Methodologies'!$D$4="B",(('Flight Methodologies'!$E$18*'Flight Methodologies'!$E$17*$E206*SUM($O206:$P206)*$G206*'Emission Factors'!$E$6)),
IF('Flight Methodologies'!$D$4="C",(0.5*'Flight Methodologies'!$E$30*$E206*SUM($O206:$P206)*$G206*'Emission Factors'!$E$6),(('Flight Methodologies'!$E$41*'Flight Methodologies'!$E$40*$E206*SUM($O206:$P206)*$G206*'Emission Factors'!$E$6)))
)))
+
IF($N206=0,0,
IF('Flight Methodologies'!$K$4="A",(0.5*'Flight Methodologies'!$K$9*$E206*$N206*$G206*'Emission Factors'!$E$6),(('Flight Methodologies'!$K$18*'Flight Methodologies'!$K$17*$E206*N206*$G206*'Emission Factors'!$E$6)))
),"")</f>
        <v>25.195968000000004</v>
      </c>
      <c r="S206" s="104">
        <f>IFERROR(((J206*$D206*$E206*$G206*'Emission Factors'!$E$7))
+
IF(SUM($O206:$P206)=0,0,
IF('Flight Methodologies'!$D$4="A",(0.5*'Flight Methodologies'!$E$9*$E206*SUM($O206:$P206)*$G206*'Emission Factors'!$E$7),
IF('Flight Methodologies'!$D$4="B",(('Flight Methodologies'!$E$19*'Flight Methodologies'!$E$17*$E206*SUM($O206:$P206)*$G206*'Emission Factors'!$E$7)),
IF('Flight Methodologies'!$D$4="C",(0.5*'Flight Methodologies'!$E$30*$E206*SUM($O206:$P206)*$G206*'Emission Factors'!$E$7),(('Flight Methodologies'!$E$42*'Flight Methodologies'!$E$40*$E206*SUM($O206:$P206)*$G206*'Emission Factors'!$E$7)))
)))
+
IF($N206=0,0,
IF('Flight Methodologies'!$K$4="A",(0.5*'Flight Methodologies'!$K$9*$E206*$N206*$G206*'Emission Factors'!$E$7),(('Flight Methodologies'!$K$19*'Flight Methodologies'!$K$17*$E206*N206*$G206*'Emission Factors'!$E$7)))
),"")</f>
        <v>0</v>
      </c>
      <c r="T206" s="104">
        <f>IFERROR(((K206*$D206*$E206*$G206*'Emission Factors'!$E$8))
+
IF(SUM($O206:$P206)=0,0,
IF('Flight Methodologies'!$D$4="A",0,
IF('Flight Methodologies'!$D$4="B",(('Flight Methodologies'!$E$20*'Flight Methodologies'!$E$17*$E206*SUM($O206:$P206)*$G206*'Emission Factors'!$E$8)),
IF('Flight Methodologies'!$D$4="C",0,(('Flight Methodologies'!$E$43*'Flight Methodologies'!$E$40*$E206*SUM($O206:$P206)*$G206*'Emission Factors'!$E$8)))
)))
+
IF($N206=0,0,
IF('Flight Methodologies'!$K$4="A",0,(('Flight Methodologies'!$K$20*'Flight Methodologies'!$K$17*$E206*N206*$G206*'Emission Factors'!$E$8)))
),"")</f>
        <v>0</v>
      </c>
      <c r="U206" s="104">
        <f>IFERROR(((L206*$D206*$E206*$G206*'Emission Factors'!$E$9))
+
IF(SUM($O206:$P206)=0,0,
IF('Flight Methodologies'!$D$4="A",0,
IF('Flight Methodologies'!$D$4="B",(('Flight Methodologies'!$E$21*'Flight Methodologies'!$E$17*$E206*SUM($O206:$P206)*$G206*'Emission Factors'!$E$9)),
IF('Flight Methodologies'!$D$4="C",0,(('Flight Methodologies'!$E$44*'Flight Methodologies'!$E$40*$E206*SUM($O206:$P206)*$G206*'Emission Factors'!$E$9)))
)))
+
IF($N206=0,0,
IF('Flight Methodologies'!$K$4="A",0,(('Flight Methodologies'!$K$21*'Flight Methodologies'!$K$17*$E206*N206*$G206*'Emission Factors'!$E$9)))
),"")</f>
        <v>15.445139668187922</v>
      </c>
      <c r="V206" s="104">
        <f>IF(SUM(I206:P206)=0,"",
IF(SUM($O206:$P206)=0,0,
IF('Flight Methodologies'!$D$4="A",0,
IF('Flight Methodologies'!$D$4="B",(('Flight Methodologies'!$E$22*'Flight Methodologies'!$E$17*$E206*SUM($O206:$P206)*$G206*'Emission Factors'!$E$10)),
IF('Flight Methodologies'!$D$4="C",0,(('Flight Methodologies'!$E$45*'Flight Methodologies'!$E$40*$E206*SUM($O206:$P206)*$G206*'Emission Factors'!$E$10)))
)))
+
IF($N206=0,0,
IF('Flight Methodologies'!$K$4="A",0,(('Flight Methodologies'!$K$22*'Flight Methodologies'!$K$17*$E206*N206*$G206*'Emission Factors'!$E$10)))
))</f>
        <v>22.470576801864159</v>
      </c>
      <c r="W206" s="104">
        <f>IFERROR(((M206*$D206*$E206*$G206*'Emission Factors'!$E$11))
+
IF(SUM($O206:$P206)=0,0,
IF('Flight Methodologies'!$D$4="A",0,
IF('Flight Methodologies'!$D$4="B",0,
IF('Flight Methodologies'!$D$4="C",0,0)
)))
+
IF($N206=0,0,
IF('Flight Methodologies'!$K$4="A",0,0)
),"")</f>
        <v>0</v>
      </c>
      <c r="X206" s="104">
        <f>IFERROR(IF('Flight Methodologies'!$K$4="A",((($D206-'Flight Methodologies'!$K$9)*$E206*$G206*$N206*'Emission Factors'!$E$12)),((($D206-'Flight Methodologies'!$K$17)*$E206*$G206*$N206*'Emission Factors'!$E$12))
)
+
IF(SUM($O206:$P206)=0,0,
IF('Flight Methodologies'!$D$4="A",0,
IF('Flight Methodologies'!$D$4="B",0,
IF('Flight Methodologies'!$D$4="C",('Flight Methodologies'!$E$29*$E206*SUM($O206:$P206)*$G206*'Emission Factors'!$E$12),('Flight Methodologies'!$E$39*$E206*SUM($O206:$P206)*$G206*'Emission Factors'!$E$12))
))),"")</f>
        <v>9883.2928656000004</v>
      </c>
      <c r="Y206" s="104">
        <f>IFERROR(IF('Flight Methodologies'!$D$4="A",((($D206-'Flight Methodologies'!$E$9)*$E206*$G206*$O206*'Emission Factors'!$E$13)),
IF('Flight Methodologies'!$D$4="B",((($D206-'Flight Methodologies'!$E$17)*$E206*$G206*$O206*'Emission Factors'!$E$13)),
IF('Flight Methodologies'!$D$4="C",((($D206-SUM('Flight Methodologies'!$E$29:$E$30))*$E206*$G206*$O206*'Emission Factors'!$E$13)),((($D206-SUM('Flight Methodologies'!$E$39:$E$40))*$E206*$G206*$O206*'Emission Factors'!$E$13)))))
+
IF(SUM($O206:$P206)=0,0,
IF('Flight Methodologies'!$D$4="A",0,
IF('Flight Methodologies'!$D$4="B",0,
IF('Flight Methodologies'!$D$4="C",0,0)
)))
+
IF($N206=0,0,
IF('Flight Methodologies'!$K$4="A",0,0)
),"")</f>
        <v>12985.232960000001</v>
      </c>
      <c r="Z206" s="104">
        <f>IFERROR(IF('Flight Methodologies'!$D$4="A",((($D206-'Flight Methodologies'!$E$9)*$E206*$G206*$P206*'Emission Factors'!$E$14)),
IF('Flight Methodologies'!$D$4="B",((($D206-'Flight Methodologies'!$E$17)*$E206*$G206*$P206*'Emission Factors'!$E$14)),
IF('Flight Methodologies'!$D$4="C",((($D206-SUM('Flight Methodologies'!$E$29:$E$30))*$E206*$G206*$P206*'Emission Factors'!$E$14)),((($D206-SUM('Flight Methodologies'!$E$39:$E$40))*$E206*$G206*$P206*'Emission Factors'!$E$14)))))
+
IF(SUM($O206:$P206)=0,0,
IF('Flight Methodologies'!$D$4="A",0,
IF('Flight Methodologies'!$D$4="B",0,
IF('Flight Methodologies'!$D$4="C",0,0)
)))
+
IF($N206=0,0,
IF('Flight Methodologies'!$K$4="A",0,0)
),"")</f>
        <v>0</v>
      </c>
      <c r="AA206" s="169">
        <f t="shared" si="6"/>
        <v>22931.637510070053</v>
      </c>
      <c r="AC206" s="109">
        <f t="shared" si="7"/>
        <v>22.931637510070054</v>
      </c>
    </row>
    <row r="207" spans="2:29" x14ac:dyDescent="0.35">
      <c r="B207" s="63" t="s">
        <v>191</v>
      </c>
      <c r="C207" s="63" t="str">
        <f>IFERROR(VLOOKUP(B207,'Country and Student Data'!$B$5:$E$300,2,FALSE),"")</f>
        <v>Europe</v>
      </c>
      <c r="D207" s="104">
        <f>IFERROR(
VLOOKUP($B207,'Country and Student Data'!$B$5:$D$300,3,FALSE)
+
IF(OR(C207="Home",C207="UK"),0,
IF('Flight Methodologies'!$D$4="A",'Flight Methodologies'!$E$9,
IF('Flight Methodologies'!$D$4="B",'Flight Methodologies'!$E$17,
IF('Flight Methodologies'!$D$4="C",'Flight Methodologies'!$E$29+'Flight Methodologies'!$E$30,'Flight Methodologies'!$E$39+'Flight Methodologies'!$E$40)))), "")</f>
        <v>1847.5700000000002</v>
      </c>
      <c r="E207" s="101">
        <f>IFERROR(VLOOKUP(B207,'Country and Student Data'!B:E,4,FALSE),"")</f>
        <v>12</v>
      </c>
      <c r="G207" s="85">
        <v>2</v>
      </c>
      <c r="H207" s="66"/>
      <c r="I207" s="86"/>
      <c r="J207" s="86"/>
      <c r="K207" s="86"/>
      <c r="L207" s="86"/>
      <c r="M207" s="86"/>
      <c r="N207" s="86"/>
      <c r="O207" s="86">
        <v>1</v>
      </c>
      <c r="P207" s="86"/>
      <c r="R207" s="104">
        <f>IFERROR(
((I207*$D207*$E207*$G207*'Emission Factors'!$E$6))
+
IF(SUM($O207:$P207)=0,0,
IF('Flight Methodologies'!$D$4="A",(0.5*'Flight Methodologies'!$E$9*$E207*SUM($O207:$P207)*$G207*'Emission Factors'!$E$6),
IF('Flight Methodologies'!$D$4="B",(('Flight Methodologies'!$E$18*'Flight Methodologies'!$E$17*$E207*SUM($O207:$P207)*$G207*'Emission Factors'!$E$6)),
IF('Flight Methodologies'!$D$4="C",(0.5*'Flight Methodologies'!$E$30*$E207*SUM($O207:$P207)*$G207*'Emission Factors'!$E$6),(('Flight Methodologies'!$E$41*'Flight Methodologies'!$E$40*$E207*SUM($O207:$P207)*$G207*'Emission Factors'!$E$6)))
)))
+
IF($N207=0,0,
IF('Flight Methodologies'!$K$4="A",(0.5*'Flight Methodologies'!$K$9*$E207*$N207*$G207*'Emission Factors'!$E$6),(('Flight Methodologies'!$K$18*'Flight Methodologies'!$K$17*$E207*N207*$G207*'Emission Factors'!$E$6)))
),"")</f>
        <v>10.798272000000003</v>
      </c>
      <c r="S207" s="104">
        <f>IFERROR(((J207*$D207*$E207*$G207*'Emission Factors'!$E$7))
+
IF(SUM($O207:$P207)=0,0,
IF('Flight Methodologies'!$D$4="A",(0.5*'Flight Methodologies'!$E$9*$E207*SUM($O207:$P207)*$G207*'Emission Factors'!$E$7),
IF('Flight Methodologies'!$D$4="B",(('Flight Methodologies'!$E$19*'Flight Methodologies'!$E$17*$E207*SUM($O207:$P207)*$G207*'Emission Factors'!$E$7)),
IF('Flight Methodologies'!$D$4="C",(0.5*'Flight Methodologies'!$E$30*$E207*SUM($O207:$P207)*$G207*'Emission Factors'!$E$7),(('Flight Methodologies'!$E$42*'Flight Methodologies'!$E$40*$E207*SUM($O207:$P207)*$G207*'Emission Factors'!$E$7)))
)))
+
IF($N207=0,0,
IF('Flight Methodologies'!$K$4="A",(0.5*'Flight Methodologies'!$K$9*$E207*$N207*$G207*'Emission Factors'!$E$7),(('Flight Methodologies'!$K$19*'Flight Methodologies'!$K$17*$E207*N207*$G207*'Emission Factors'!$E$7)))
),"")</f>
        <v>0</v>
      </c>
      <c r="T207" s="104">
        <f>IFERROR(((K207*$D207*$E207*$G207*'Emission Factors'!$E$8))
+
IF(SUM($O207:$P207)=0,0,
IF('Flight Methodologies'!$D$4="A",0,
IF('Flight Methodologies'!$D$4="B",(('Flight Methodologies'!$E$20*'Flight Methodologies'!$E$17*$E207*SUM($O207:$P207)*$G207*'Emission Factors'!$E$8)),
IF('Flight Methodologies'!$D$4="C",0,(('Flight Methodologies'!$E$43*'Flight Methodologies'!$E$40*$E207*SUM($O207:$P207)*$G207*'Emission Factors'!$E$8)))
)))
+
IF($N207=0,0,
IF('Flight Methodologies'!$K$4="A",0,(('Flight Methodologies'!$K$20*'Flight Methodologies'!$K$17*$E207*N207*$G207*'Emission Factors'!$E$8)))
),"")</f>
        <v>0</v>
      </c>
      <c r="U207" s="104">
        <f>IFERROR(((L207*$D207*$E207*$G207*'Emission Factors'!$E$9))
+
IF(SUM($O207:$P207)=0,0,
IF('Flight Methodologies'!$D$4="A",0,
IF('Flight Methodologies'!$D$4="B",(('Flight Methodologies'!$E$21*'Flight Methodologies'!$E$17*$E207*SUM($O207:$P207)*$G207*'Emission Factors'!$E$9)),
IF('Flight Methodologies'!$D$4="C",0,(('Flight Methodologies'!$E$44*'Flight Methodologies'!$E$40*$E207*SUM($O207:$P207)*$G207*'Emission Factors'!$E$9)))
)))
+
IF($N207=0,0,
IF('Flight Methodologies'!$K$4="A",0,(('Flight Methodologies'!$K$21*'Flight Methodologies'!$K$17*$E207*N207*$G207*'Emission Factors'!$E$9)))
),"")</f>
        <v>6.6193455720805385</v>
      </c>
      <c r="V207" s="104">
        <f>IF(SUM(I207:P207)=0,"",
IF(SUM($O207:$P207)=0,0,
IF('Flight Methodologies'!$D$4="A",0,
IF('Flight Methodologies'!$D$4="B",(('Flight Methodologies'!$E$22*'Flight Methodologies'!$E$17*$E207*SUM($O207:$P207)*$G207*'Emission Factors'!$E$10)),
IF('Flight Methodologies'!$D$4="C",0,(('Flight Methodologies'!$E$45*'Flight Methodologies'!$E$40*$E207*SUM($O207:$P207)*$G207*'Emission Factors'!$E$10)))
)))
+
IF($N207=0,0,
IF('Flight Methodologies'!$K$4="A",0,(('Flight Methodologies'!$K$22*'Flight Methodologies'!$K$17*$E207*N207*$G207*'Emission Factors'!$E$10)))
))</f>
        <v>9.6302472007989266</v>
      </c>
      <c r="W207" s="104">
        <f>IFERROR(((M207*$D207*$E207*$G207*'Emission Factors'!$E$11))
+
IF(SUM($O207:$P207)=0,0,
IF('Flight Methodologies'!$D$4="A",0,
IF('Flight Methodologies'!$D$4="B",0,
IF('Flight Methodologies'!$D$4="C",0,0)
)))
+
IF($N207=0,0,
IF('Flight Methodologies'!$K$4="A",0,0)
),"")</f>
        <v>0</v>
      </c>
      <c r="X207" s="104">
        <f>IFERROR(IF('Flight Methodologies'!$K$4="A",((($D207-'Flight Methodologies'!$K$9)*$E207*$G207*$N207*'Emission Factors'!$E$12)),((($D207-'Flight Methodologies'!$K$17)*$E207*$G207*$N207*'Emission Factors'!$E$12))
)
+
IF(SUM($O207:$P207)=0,0,
IF('Flight Methodologies'!$D$4="A",0,
IF('Flight Methodologies'!$D$4="B",0,
IF('Flight Methodologies'!$D$4="C",('Flight Methodologies'!$E$29*$E207*SUM($O207:$P207)*$G207*'Emission Factors'!$E$12),('Flight Methodologies'!$E$39*$E207*SUM($O207:$P207)*$G207*'Emission Factors'!$E$12))
))),"")</f>
        <v>4235.6969423999999</v>
      </c>
      <c r="Y207" s="104">
        <f>IFERROR(IF('Flight Methodologies'!$D$4="A",((($D207-'Flight Methodologies'!$E$9)*$E207*$G207*$O207*'Emission Factors'!$E$13)),
IF('Flight Methodologies'!$D$4="B",((($D207-'Flight Methodologies'!$E$17)*$E207*$G207*$O207*'Emission Factors'!$E$13)),
IF('Flight Methodologies'!$D$4="C",((($D207-SUM('Flight Methodologies'!$E$29:$E$30))*$E207*$G207*$O207*'Emission Factors'!$E$13)),((($D207-SUM('Flight Methodologies'!$E$39:$E$40))*$E207*$G207*$O207*'Emission Factors'!$E$13)))))
+
IF(SUM($O207:$P207)=0,0,
IF('Flight Methodologies'!$D$4="A",0,
IF('Flight Methodologies'!$D$4="B",0,
IF('Flight Methodologies'!$D$4="C",0,0)
)))
+
IF($N207=0,0,
IF('Flight Methodologies'!$K$4="A",0,0)
),"")</f>
        <v>5231.5449600000002</v>
      </c>
      <c r="Z207" s="104">
        <f>IFERROR(IF('Flight Methodologies'!$D$4="A",((($D207-'Flight Methodologies'!$E$9)*$E207*$G207*$P207*'Emission Factors'!$E$14)),
IF('Flight Methodologies'!$D$4="B",((($D207-'Flight Methodologies'!$E$17)*$E207*$G207*$P207*'Emission Factors'!$E$14)),
IF('Flight Methodologies'!$D$4="C",((($D207-SUM('Flight Methodologies'!$E$29:$E$30))*$E207*$G207*$P207*'Emission Factors'!$E$14)),((($D207-SUM('Flight Methodologies'!$E$39:$E$40))*$E207*$G207*$P207*'Emission Factors'!$E$14)))))
+
IF(SUM($O207:$P207)=0,0,
IF('Flight Methodologies'!$D$4="A",0,
IF('Flight Methodologies'!$D$4="B",0,
IF('Flight Methodologies'!$D$4="C",0,0)
)))
+
IF($N207=0,0,
IF('Flight Methodologies'!$K$4="A",0,0)
),"")</f>
        <v>0</v>
      </c>
      <c r="AA207" s="169">
        <f t="shared" si="6"/>
        <v>9494.2897671728788</v>
      </c>
      <c r="AC207" s="109">
        <f t="shared" si="7"/>
        <v>9.4942897671728783</v>
      </c>
    </row>
    <row r="208" spans="2:29" x14ac:dyDescent="0.35">
      <c r="B208" s="63" t="s">
        <v>192</v>
      </c>
      <c r="C208" s="63" t="str">
        <f>IFERROR(VLOOKUP(B208,'Country and Student Data'!$B$5:$E$300,2,FALSE),"")</f>
        <v>Oceania</v>
      </c>
      <c r="D208" s="104">
        <f>IFERROR(
VLOOKUP($B208,'Country and Student Data'!$B$5:$D$300,3,FALSE)
+
IF(OR(C208="Home",C208="UK"),0,
IF('Flight Methodologies'!$D$4="A",'Flight Methodologies'!$E$9,
IF('Flight Methodologies'!$D$4="B",'Flight Methodologies'!$E$17,
IF('Flight Methodologies'!$D$4="C",'Flight Methodologies'!$E$29+'Flight Methodologies'!$E$30,'Flight Methodologies'!$E$39+'Flight Methodologies'!$E$40)))), "")</f>
        <v>15654.34</v>
      </c>
      <c r="E208" s="101">
        <f>IFERROR(VLOOKUP(B208,'Country and Student Data'!B:E,4,FALSE),"")</f>
        <v>2</v>
      </c>
      <c r="G208" s="85">
        <v>2</v>
      </c>
      <c r="H208" s="66"/>
      <c r="I208" s="86"/>
      <c r="J208" s="86"/>
      <c r="K208" s="86"/>
      <c r="L208" s="86"/>
      <c r="M208" s="86"/>
      <c r="N208" s="86"/>
      <c r="O208" s="86"/>
      <c r="P208" s="86">
        <v>1</v>
      </c>
      <c r="R208" s="104">
        <f>IFERROR(
((I208*$D208*$E208*$G208*'Emission Factors'!$E$6))
+
IF(SUM($O208:$P208)=0,0,
IF('Flight Methodologies'!$D$4="A",(0.5*'Flight Methodologies'!$E$9*$E208*SUM($O208:$P208)*$G208*'Emission Factors'!$E$6),
IF('Flight Methodologies'!$D$4="B",(('Flight Methodologies'!$E$18*'Flight Methodologies'!$E$17*$E208*SUM($O208:$P208)*$G208*'Emission Factors'!$E$6)),
IF('Flight Methodologies'!$D$4="C",(0.5*'Flight Methodologies'!$E$30*$E208*SUM($O208:$P208)*$G208*'Emission Factors'!$E$6),(('Flight Methodologies'!$E$41*'Flight Methodologies'!$E$40*$E208*SUM($O208:$P208)*$G208*'Emission Factors'!$E$6)))
)))
+
IF($N208=0,0,
IF('Flight Methodologies'!$K$4="A",(0.5*'Flight Methodologies'!$K$9*$E208*$N208*$G208*'Emission Factors'!$E$6),(('Flight Methodologies'!$K$18*'Flight Methodologies'!$K$17*$E208*N208*$G208*'Emission Factors'!$E$6)))
),"")</f>
        <v>1.7997120000000002</v>
      </c>
      <c r="S208" s="104">
        <f>IFERROR(((J208*$D208*$E208*$G208*'Emission Factors'!$E$7))
+
IF(SUM($O208:$P208)=0,0,
IF('Flight Methodologies'!$D$4="A",(0.5*'Flight Methodologies'!$E$9*$E208*SUM($O208:$P208)*$G208*'Emission Factors'!$E$7),
IF('Flight Methodologies'!$D$4="B",(('Flight Methodologies'!$E$19*'Flight Methodologies'!$E$17*$E208*SUM($O208:$P208)*$G208*'Emission Factors'!$E$7)),
IF('Flight Methodologies'!$D$4="C",(0.5*'Flight Methodologies'!$E$30*$E208*SUM($O208:$P208)*$G208*'Emission Factors'!$E$7),(('Flight Methodologies'!$E$42*'Flight Methodologies'!$E$40*$E208*SUM($O208:$P208)*$G208*'Emission Factors'!$E$7)))
)))
+
IF($N208=0,0,
IF('Flight Methodologies'!$K$4="A",(0.5*'Flight Methodologies'!$K$9*$E208*$N208*$G208*'Emission Factors'!$E$7),(('Flight Methodologies'!$K$19*'Flight Methodologies'!$K$17*$E208*N208*$G208*'Emission Factors'!$E$7)))
),"")</f>
        <v>0</v>
      </c>
      <c r="T208" s="104">
        <f>IFERROR(((K208*$D208*$E208*$G208*'Emission Factors'!$E$8))
+
IF(SUM($O208:$P208)=0,0,
IF('Flight Methodologies'!$D$4="A",0,
IF('Flight Methodologies'!$D$4="B",(('Flight Methodologies'!$E$20*'Flight Methodologies'!$E$17*$E208*SUM($O208:$P208)*$G208*'Emission Factors'!$E$8)),
IF('Flight Methodologies'!$D$4="C",0,(('Flight Methodologies'!$E$43*'Flight Methodologies'!$E$40*$E208*SUM($O208:$P208)*$G208*'Emission Factors'!$E$8)))
)))
+
IF($N208=0,0,
IF('Flight Methodologies'!$K$4="A",0,(('Flight Methodologies'!$K$20*'Flight Methodologies'!$K$17*$E208*N208*$G208*'Emission Factors'!$E$8)))
),"")</f>
        <v>0</v>
      </c>
      <c r="U208" s="104">
        <f>IFERROR(((L208*$D208*$E208*$G208*'Emission Factors'!$E$9))
+
IF(SUM($O208:$P208)=0,0,
IF('Flight Methodologies'!$D$4="A",0,
IF('Flight Methodologies'!$D$4="B",(('Flight Methodologies'!$E$21*'Flight Methodologies'!$E$17*$E208*SUM($O208:$P208)*$G208*'Emission Factors'!$E$9)),
IF('Flight Methodologies'!$D$4="C",0,(('Flight Methodologies'!$E$44*'Flight Methodologies'!$E$40*$E208*SUM($O208:$P208)*$G208*'Emission Factors'!$E$9)))
)))
+
IF($N208=0,0,
IF('Flight Methodologies'!$K$4="A",0,(('Flight Methodologies'!$K$21*'Flight Methodologies'!$K$17*$E208*N208*$G208*'Emission Factors'!$E$9)))
),"")</f>
        <v>1.1032242620134229</v>
      </c>
      <c r="V208" s="104">
        <f>IF(SUM(I208:P208)=0,"",
IF(SUM($O208:$P208)=0,0,
IF('Flight Methodologies'!$D$4="A",0,
IF('Flight Methodologies'!$D$4="B",(('Flight Methodologies'!$E$22*'Flight Methodologies'!$E$17*$E208*SUM($O208:$P208)*$G208*'Emission Factors'!$E$10)),
IF('Flight Methodologies'!$D$4="C",0,(('Flight Methodologies'!$E$45*'Flight Methodologies'!$E$40*$E208*SUM($O208:$P208)*$G208*'Emission Factors'!$E$10)))
)))
+
IF($N208=0,0,
IF('Flight Methodologies'!$K$4="A",0,(('Flight Methodologies'!$K$22*'Flight Methodologies'!$K$17*$E208*N208*$G208*'Emission Factors'!$E$10)))
))</f>
        <v>1.6050412001331542</v>
      </c>
      <c r="W208" s="104">
        <f>IFERROR(((M208*$D208*$E208*$G208*'Emission Factors'!$E$11))
+
IF(SUM($O208:$P208)=0,0,
IF('Flight Methodologies'!$D$4="A",0,
IF('Flight Methodologies'!$D$4="B",0,
IF('Flight Methodologies'!$D$4="C",0,0)
)))
+
IF($N208=0,0,
IF('Flight Methodologies'!$K$4="A",0,0)
),"")</f>
        <v>0</v>
      </c>
      <c r="X208" s="104">
        <f>IFERROR(IF('Flight Methodologies'!$K$4="A",((($D208-'Flight Methodologies'!$K$9)*$E208*$G208*$N208*'Emission Factors'!$E$12)),((($D208-'Flight Methodologies'!$K$17)*$E208*$G208*$N208*'Emission Factors'!$E$12))
)
+
IF(SUM($O208:$P208)=0,0,
IF('Flight Methodologies'!$D$4="A",0,
IF('Flight Methodologies'!$D$4="B",0,
IF('Flight Methodologies'!$D$4="C",('Flight Methodologies'!$E$29*$E208*SUM($O208:$P208)*$G208*'Emission Factors'!$E$12),('Flight Methodologies'!$E$39*$E208*SUM($O208:$P208)*$G208*'Emission Factors'!$E$12))
))),"")</f>
        <v>705.94949039999995</v>
      </c>
      <c r="Y208" s="104">
        <f>IFERROR(IF('Flight Methodologies'!$D$4="A",((($D208-'Flight Methodologies'!$E$9)*$E208*$G208*$O208*'Emission Factors'!$E$13)),
IF('Flight Methodologies'!$D$4="B",((($D208-'Flight Methodologies'!$E$17)*$E208*$G208*$O208*'Emission Factors'!$E$13)),
IF('Flight Methodologies'!$D$4="C",((($D208-SUM('Flight Methodologies'!$E$29:$E$30))*$E208*$G208*$O208*'Emission Factors'!$E$13)),((($D208-SUM('Flight Methodologies'!$E$39:$E$40))*$E208*$G208*$O208*'Emission Factors'!$E$13)))))
+
IF(SUM($O208:$P208)=0,0,
IF('Flight Methodologies'!$D$4="A",0,
IF('Flight Methodologies'!$D$4="B",0,
IF('Flight Methodologies'!$D$4="C",0,0)
)))
+
IF($N208=0,0,
IF('Flight Methodologies'!$K$4="A",0,0)
),"")</f>
        <v>0</v>
      </c>
      <c r="Z208" s="104">
        <f>IFERROR(IF('Flight Methodologies'!$D$4="A",((($D208-'Flight Methodologies'!$E$9)*$E208*$G208*$P208*'Emission Factors'!$E$14)),
IF('Flight Methodologies'!$D$4="B",((($D208-'Flight Methodologies'!$E$17)*$E208*$G208*$P208*'Emission Factors'!$E$14)),
IF('Flight Methodologies'!$D$4="C",((($D208-SUM('Flight Methodologies'!$E$29:$E$30))*$E208*$G208*$P208*'Emission Factors'!$E$14)),((($D208-SUM('Flight Methodologies'!$E$39:$E$40))*$E208*$G208*$P208*'Emission Factors'!$E$14)))))
+
IF(SUM($O208:$P208)=0,0,
IF('Flight Methodologies'!$D$4="A",0,
IF('Flight Methodologies'!$D$4="B",0,
IF('Flight Methodologies'!$D$4="C",0,0)
)))
+
IF($N208=0,0,
IF('Flight Methodologies'!$K$4="A",0,0)
),"")</f>
        <v>12005.615458800001</v>
      </c>
      <c r="AA208" s="169">
        <f t="shared" si="6"/>
        <v>12716.072926662147</v>
      </c>
      <c r="AC208" s="109">
        <f t="shared" si="7"/>
        <v>12.716072926662147</v>
      </c>
    </row>
    <row r="209" spans="2:29" x14ac:dyDescent="0.35">
      <c r="B209" s="63" t="s">
        <v>193</v>
      </c>
      <c r="C209" s="63" t="str">
        <f>IFERROR(VLOOKUP(B209,'Country and Student Data'!$B$5:$E$300,2,FALSE),"")</f>
        <v>Africa</v>
      </c>
      <c r="D209" s="104">
        <f>IFERROR(
VLOOKUP($B209,'Country and Student Data'!$B$5:$D$300,3,FALSE)
+
IF(OR(C209="Home",C209="UK"),0,
IF('Flight Methodologies'!$D$4="A",'Flight Methodologies'!$E$9,
IF('Flight Methodologies'!$D$4="B",'Flight Methodologies'!$E$17,
IF('Flight Methodologies'!$D$4="C",'Flight Methodologies'!$E$29+'Flight Methodologies'!$E$30,'Flight Methodologies'!$E$39+'Flight Methodologies'!$E$40)))), "")</f>
        <v>7539.57</v>
      </c>
      <c r="E209" s="101">
        <f>IFERROR(VLOOKUP(B209,'Country and Student Data'!B:E,4,FALSE),"")</f>
        <v>0</v>
      </c>
      <c r="G209" s="85">
        <v>2</v>
      </c>
      <c r="H209" s="66"/>
      <c r="I209" s="86"/>
      <c r="J209" s="86"/>
      <c r="K209" s="86"/>
      <c r="L209" s="86"/>
      <c r="M209" s="86"/>
      <c r="N209" s="86"/>
      <c r="O209" s="86"/>
      <c r="P209" s="86">
        <v>1</v>
      </c>
      <c r="R209" s="104">
        <f>IFERROR(
((I209*$D209*$E209*$G209*'Emission Factors'!$E$6))
+
IF(SUM($O209:$P209)=0,0,
IF('Flight Methodologies'!$D$4="A",(0.5*'Flight Methodologies'!$E$9*$E209*SUM($O209:$P209)*$G209*'Emission Factors'!$E$6),
IF('Flight Methodologies'!$D$4="B",(('Flight Methodologies'!$E$18*'Flight Methodologies'!$E$17*$E209*SUM($O209:$P209)*$G209*'Emission Factors'!$E$6)),
IF('Flight Methodologies'!$D$4="C",(0.5*'Flight Methodologies'!$E$30*$E209*SUM($O209:$P209)*$G209*'Emission Factors'!$E$6),(('Flight Methodologies'!$E$41*'Flight Methodologies'!$E$40*$E209*SUM($O209:$P209)*$G209*'Emission Factors'!$E$6)))
)))
+
IF($N209=0,0,
IF('Flight Methodologies'!$K$4="A",(0.5*'Flight Methodologies'!$K$9*$E209*$N209*$G209*'Emission Factors'!$E$6),(('Flight Methodologies'!$K$18*'Flight Methodologies'!$K$17*$E209*N209*$G209*'Emission Factors'!$E$6)))
),"")</f>
        <v>0</v>
      </c>
      <c r="S209" s="104">
        <f>IFERROR(((J209*$D209*$E209*$G209*'Emission Factors'!$E$7))
+
IF(SUM($O209:$P209)=0,0,
IF('Flight Methodologies'!$D$4="A",(0.5*'Flight Methodologies'!$E$9*$E209*SUM($O209:$P209)*$G209*'Emission Factors'!$E$7),
IF('Flight Methodologies'!$D$4="B",(('Flight Methodologies'!$E$19*'Flight Methodologies'!$E$17*$E209*SUM($O209:$P209)*$G209*'Emission Factors'!$E$7)),
IF('Flight Methodologies'!$D$4="C",(0.5*'Flight Methodologies'!$E$30*$E209*SUM($O209:$P209)*$G209*'Emission Factors'!$E$7),(('Flight Methodologies'!$E$42*'Flight Methodologies'!$E$40*$E209*SUM($O209:$P209)*$G209*'Emission Factors'!$E$7)))
)))
+
IF($N209=0,0,
IF('Flight Methodologies'!$K$4="A",(0.5*'Flight Methodologies'!$K$9*$E209*$N209*$G209*'Emission Factors'!$E$7),(('Flight Methodologies'!$K$19*'Flight Methodologies'!$K$17*$E209*N209*$G209*'Emission Factors'!$E$7)))
),"")</f>
        <v>0</v>
      </c>
      <c r="T209" s="104">
        <f>IFERROR(((K209*$D209*$E209*$G209*'Emission Factors'!$E$8))
+
IF(SUM($O209:$P209)=0,0,
IF('Flight Methodologies'!$D$4="A",0,
IF('Flight Methodologies'!$D$4="B",(('Flight Methodologies'!$E$20*'Flight Methodologies'!$E$17*$E209*SUM($O209:$P209)*$G209*'Emission Factors'!$E$8)),
IF('Flight Methodologies'!$D$4="C",0,(('Flight Methodologies'!$E$43*'Flight Methodologies'!$E$40*$E209*SUM($O209:$P209)*$G209*'Emission Factors'!$E$8)))
)))
+
IF($N209=0,0,
IF('Flight Methodologies'!$K$4="A",0,(('Flight Methodologies'!$K$20*'Flight Methodologies'!$K$17*$E209*N209*$G209*'Emission Factors'!$E$8)))
),"")</f>
        <v>0</v>
      </c>
      <c r="U209" s="104">
        <f>IFERROR(((L209*$D209*$E209*$G209*'Emission Factors'!$E$9))
+
IF(SUM($O209:$P209)=0,0,
IF('Flight Methodologies'!$D$4="A",0,
IF('Flight Methodologies'!$D$4="B",(('Flight Methodologies'!$E$21*'Flight Methodologies'!$E$17*$E209*SUM($O209:$P209)*$G209*'Emission Factors'!$E$9)),
IF('Flight Methodologies'!$D$4="C",0,(('Flight Methodologies'!$E$44*'Flight Methodologies'!$E$40*$E209*SUM($O209:$P209)*$G209*'Emission Factors'!$E$9)))
)))
+
IF($N209=0,0,
IF('Flight Methodologies'!$K$4="A",0,(('Flight Methodologies'!$K$21*'Flight Methodologies'!$K$17*$E209*N209*$G209*'Emission Factors'!$E$9)))
),"")</f>
        <v>0</v>
      </c>
      <c r="V209" s="104">
        <f>IF(SUM(I209:P209)=0,"",
IF(SUM($O209:$P209)=0,0,
IF('Flight Methodologies'!$D$4="A",0,
IF('Flight Methodologies'!$D$4="B",(('Flight Methodologies'!$E$22*'Flight Methodologies'!$E$17*$E209*SUM($O209:$P209)*$G209*'Emission Factors'!$E$10)),
IF('Flight Methodologies'!$D$4="C",0,(('Flight Methodologies'!$E$45*'Flight Methodologies'!$E$40*$E209*SUM($O209:$P209)*$G209*'Emission Factors'!$E$10)))
)))
+
IF($N209=0,0,
IF('Flight Methodologies'!$K$4="A",0,(('Flight Methodologies'!$K$22*'Flight Methodologies'!$K$17*$E209*N209*$G209*'Emission Factors'!$E$10)))
))</f>
        <v>0</v>
      </c>
      <c r="W209" s="104">
        <f>IFERROR(((M209*$D209*$E209*$G209*'Emission Factors'!$E$11))
+
IF(SUM($O209:$P209)=0,0,
IF('Flight Methodologies'!$D$4="A",0,
IF('Flight Methodologies'!$D$4="B",0,
IF('Flight Methodologies'!$D$4="C",0,0)
)))
+
IF($N209=0,0,
IF('Flight Methodologies'!$K$4="A",0,0)
),"")</f>
        <v>0</v>
      </c>
      <c r="X209" s="104">
        <f>IFERROR(IF('Flight Methodologies'!$K$4="A",((($D209-'Flight Methodologies'!$K$9)*$E209*$G209*$N209*'Emission Factors'!$E$12)),((($D209-'Flight Methodologies'!$K$17)*$E209*$G209*$N209*'Emission Factors'!$E$12))
)
+
IF(SUM($O209:$P209)=0,0,
IF('Flight Methodologies'!$D$4="A",0,
IF('Flight Methodologies'!$D$4="B",0,
IF('Flight Methodologies'!$D$4="C",('Flight Methodologies'!$E$29*$E209*SUM($O209:$P209)*$G209*'Emission Factors'!$E$12),('Flight Methodologies'!$E$39*$E209*SUM($O209:$P209)*$G209*'Emission Factors'!$E$12))
))),"")</f>
        <v>0</v>
      </c>
      <c r="Y209" s="104">
        <f>IFERROR(IF('Flight Methodologies'!$D$4="A",((($D209-'Flight Methodologies'!$E$9)*$E209*$G209*$O209*'Emission Factors'!$E$13)),
IF('Flight Methodologies'!$D$4="B",((($D209-'Flight Methodologies'!$E$17)*$E209*$G209*$O209*'Emission Factors'!$E$13)),
IF('Flight Methodologies'!$D$4="C",((($D209-SUM('Flight Methodologies'!$E$29:$E$30))*$E209*$G209*$O209*'Emission Factors'!$E$13)),((($D209-SUM('Flight Methodologies'!$E$39:$E$40))*$E209*$G209*$O209*'Emission Factors'!$E$13)))))
+
IF(SUM($O209:$P209)=0,0,
IF('Flight Methodologies'!$D$4="A",0,
IF('Flight Methodologies'!$D$4="B",0,
IF('Flight Methodologies'!$D$4="C",0,0)
)))
+
IF($N209=0,0,
IF('Flight Methodologies'!$K$4="A",0,0)
),"")</f>
        <v>0</v>
      </c>
      <c r="Z209" s="104">
        <f>IFERROR(IF('Flight Methodologies'!$D$4="A",((($D209-'Flight Methodologies'!$E$9)*$E209*$G209*$P209*'Emission Factors'!$E$14)),
IF('Flight Methodologies'!$D$4="B",((($D209-'Flight Methodologies'!$E$17)*$E209*$G209*$P209*'Emission Factors'!$E$14)),
IF('Flight Methodologies'!$D$4="C",((($D209-SUM('Flight Methodologies'!$E$29:$E$30))*$E209*$G209*$P209*'Emission Factors'!$E$14)),((($D209-SUM('Flight Methodologies'!$E$39:$E$40))*$E209*$G209*$P209*'Emission Factors'!$E$14)))))
+
IF(SUM($O209:$P209)=0,0,
IF('Flight Methodologies'!$D$4="A",0,
IF('Flight Methodologies'!$D$4="B",0,
IF('Flight Methodologies'!$D$4="C",0,0)
)))
+
IF($N209=0,0,
IF('Flight Methodologies'!$K$4="A",0,0)
),"")</f>
        <v>0</v>
      </c>
      <c r="AA209" s="169">
        <f t="shared" si="6"/>
        <v>0</v>
      </c>
      <c r="AC209" s="109">
        <f t="shared" si="7"/>
        <v>0</v>
      </c>
    </row>
    <row r="210" spans="2:29" x14ac:dyDescent="0.35">
      <c r="B210" s="63" t="s">
        <v>194</v>
      </c>
      <c r="C210" s="63" t="str">
        <f>IFERROR(VLOOKUP(B210,'Country and Student Data'!$B$5:$E$300,2,FALSE),"")</f>
        <v>Africa</v>
      </c>
      <c r="D210" s="104">
        <f>IFERROR(
VLOOKUP($B210,'Country and Student Data'!$B$5:$D$300,3,FALSE)
+
IF(OR(C210="Home",C210="UK"),0,
IF('Flight Methodologies'!$D$4="A",'Flight Methodologies'!$E$9,
IF('Flight Methodologies'!$D$4="B",'Flight Methodologies'!$E$17,
IF('Flight Methodologies'!$D$4="C",'Flight Methodologies'!$E$29+'Flight Methodologies'!$E$30,'Flight Methodologies'!$E$39+'Flight Methodologies'!$E$40)))), "")</f>
        <v>9552.57</v>
      </c>
      <c r="E210" s="101">
        <f>IFERROR(VLOOKUP(B210,'Country and Student Data'!B:E,4,FALSE),"")</f>
        <v>13</v>
      </c>
      <c r="G210" s="85">
        <v>2</v>
      </c>
      <c r="H210" s="66"/>
      <c r="I210" s="86"/>
      <c r="J210" s="86"/>
      <c r="K210" s="86"/>
      <c r="L210" s="86"/>
      <c r="M210" s="86"/>
      <c r="N210" s="86"/>
      <c r="O210" s="86"/>
      <c r="P210" s="86">
        <v>1</v>
      </c>
      <c r="R210" s="104">
        <f>IFERROR(
((I210*$D210*$E210*$G210*'Emission Factors'!$E$6))
+
IF(SUM($O210:$P210)=0,0,
IF('Flight Methodologies'!$D$4="A",(0.5*'Flight Methodologies'!$E$9*$E210*SUM($O210:$P210)*$G210*'Emission Factors'!$E$6),
IF('Flight Methodologies'!$D$4="B",(('Flight Methodologies'!$E$18*'Flight Methodologies'!$E$17*$E210*SUM($O210:$P210)*$G210*'Emission Factors'!$E$6)),
IF('Flight Methodologies'!$D$4="C",(0.5*'Flight Methodologies'!$E$30*$E210*SUM($O210:$P210)*$G210*'Emission Factors'!$E$6),(('Flight Methodologies'!$E$41*'Flight Methodologies'!$E$40*$E210*SUM($O210:$P210)*$G210*'Emission Factors'!$E$6)))
)))
+
IF($N210=0,0,
IF('Flight Methodologies'!$K$4="A",(0.5*'Flight Methodologies'!$K$9*$E210*$N210*$G210*'Emission Factors'!$E$6),(('Flight Methodologies'!$K$18*'Flight Methodologies'!$K$17*$E210*N210*$G210*'Emission Factors'!$E$6)))
),"")</f>
        <v>11.698128000000001</v>
      </c>
      <c r="S210" s="104">
        <f>IFERROR(((J210*$D210*$E210*$G210*'Emission Factors'!$E$7))
+
IF(SUM($O210:$P210)=0,0,
IF('Flight Methodologies'!$D$4="A",(0.5*'Flight Methodologies'!$E$9*$E210*SUM($O210:$P210)*$G210*'Emission Factors'!$E$7),
IF('Flight Methodologies'!$D$4="B",(('Flight Methodologies'!$E$19*'Flight Methodologies'!$E$17*$E210*SUM($O210:$P210)*$G210*'Emission Factors'!$E$7)),
IF('Flight Methodologies'!$D$4="C",(0.5*'Flight Methodologies'!$E$30*$E210*SUM($O210:$P210)*$G210*'Emission Factors'!$E$7),(('Flight Methodologies'!$E$42*'Flight Methodologies'!$E$40*$E210*SUM($O210:$P210)*$G210*'Emission Factors'!$E$7)))
)))
+
IF($N210=0,0,
IF('Flight Methodologies'!$K$4="A",(0.5*'Flight Methodologies'!$K$9*$E210*$N210*$G210*'Emission Factors'!$E$7),(('Flight Methodologies'!$K$19*'Flight Methodologies'!$K$17*$E210*N210*$G210*'Emission Factors'!$E$7)))
),"")</f>
        <v>0</v>
      </c>
      <c r="T210" s="104">
        <f>IFERROR(((K210*$D210*$E210*$G210*'Emission Factors'!$E$8))
+
IF(SUM($O210:$P210)=0,0,
IF('Flight Methodologies'!$D$4="A",0,
IF('Flight Methodologies'!$D$4="B",(('Flight Methodologies'!$E$20*'Flight Methodologies'!$E$17*$E210*SUM($O210:$P210)*$G210*'Emission Factors'!$E$8)),
IF('Flight Methodologies'!$D$4="C",0,(('Flight Methodologies'!$E$43*'Flight Methodologies'!$E$40*$E210*SUM($O210:$P210)*$G210*'Emission Factors'!$E$8)))
)))
+
IF($N210=0,0,
IF('Flight Methodologies'!$K$4="A",0,(('Flight Methodologies'!$K$20*'Flight Methodologies'!$K$17*$E210*N210*$G210*'Emission Factors'!$E$8)))
),"")</f>
        <v>0</v>
      </c>
      <c r="U210" s="104">
        <f>IFERROR(((L210*$D210*$E210*$G210*'Emission Factors'!$E$9))
+
IF(SUM($O210:$P210)=0,0,
IF('Flight Methodologies'!$D$4="A",0,
IF('Flight Methodologies'!$D$4="B",(('Flight Methodologies'!$E$21*'Flight Methodologies'!$E$17*$E210*SUM($O210:$P210)*$G210*'Emission Factors'!$E$9)),
IF('Flight Methodologies'!$D$4="C",0,(('Flight Methodologies'!$E$44*'Flight Methodologies'!$E$40*$E210*SUM($O210:$P210)*$G210*'Emission Factors'!$E$9)))
)))
+
IF($N210=0,0,
IF('Flight Methodologies'!$K$4="A",0,(('Flight Methodologies'!$K$21*'Flight Methodologies'!$K$17*$E210*N210*$G210*'Emission Factors'!$E$9)))
),"")</f>
        <v>7.1709577030872484</v>
      </c>
      <c r="V210" s="104">
        <f>IF(SUM(I210:P210)=0,"",
IF(SUM($O210:$P210)=0,0,
IF('Flight Methodologies'!$D$4="A",0,
IF('Flight Methodologies'!$D$4="B",(('Flight Methodologies'!$E$22*'Flight Methodologies'!$E$17*$E210*SUM($O210:$P210)*$G210*'Emission Factors'!$E$10)),
IF('Flight Methodologies'!$D$4="C",0,(('Flight Methodologies'!$E$45*'Flight Methodologies'!$E$40*$E210*SUM($O210:$P210)*$G210*'Emission Factors'!$E$10)))
)))
+
IF($N210=0,0,
IF('Flight Methodologies'!$K$4="A",0,(('Flight Methodologies'!$K$22*'Flight Methodologies'!$K$17*$E210*N210*$G210*'Emission Factors'!$E$10)))
))</f>
        <v>10.432767800865502</v>
      </c>
      <c r="W210" s="104">
        <f>IFERROR(((M210*$D210*$E210*$G210*'Emission Factors'!$E$11))
+
IF(SUM($O210:$P210)=0,0,
IF('Flight Methodologies'!$D$4="A",0,
IF('Flight Methodologies'!$D$4="B",0,
IF('Flight Methodologies'!$D$4="C",0,0)
)))
+
IF($N210=0,0,
IF('Flight Methodologies'!$K$4="A",0,0)
),"")</f>
        <v>0</v>
      </c>
      <c r="X210" s="104">
        <f>IFERROR(IF('Flight Methodologies'!$K$4="A",((($D210-'Flight Methodologies'!$K$9)*$E210*$G210*$N210*'Emission Factors'!$E$12)),((($D210-'Flight Methodologies'!$K$17)*$E210*$G210*$N210*'Emission Factors'!$E$12))
)
+
IF(SUM($O210:$P210)=0,0,
IF('Flight Methodologies'!$D$4="A",0,
IF('Flight Methodologies'!$D$4="B",0,
IF('Flight Methodologies'!$D$4="C",('Flight Methodologies'!$E$29*$E210*SUM($O210:$P210)*$G210*'Emission Factors'!$E$12),('Flight Methodologies'!$E$39*$E210*SUM($O210:$P210)*$G210*'Emission Factors'!$E$12))
))),"")</f>
        <v>4588.6716876</v>
      </c>
      <c r="Y210" s="104">
        <f>IFERROR(IF('Flight Methodologies'!$D$4="A",((($D210-'Flight Methodologies'!$E$9)*$E210*$G210*$O210*'Emission Factors'!$E$13)),
IF('Flight Methodologies'!$D$4="B",((($D210-'Flight Methodologies'!$E$17)*$E210*$G210*$O210*'Emission Factors'!$E$13)),
IF('Flight Methodologies'!$D$4="C",((($D210-SUM('Flight Methodologies'!$E$29:$E$30))*$E210*$G210*$O210*'Emission Factors'!$E$13)),((($D210-SUM('Flight Methodologies'!$E$39:$E$40))*$E210*$G210*$O210*'Emission Factors'!$E$13)))))
+
IF(SUM($O210:$P210)=0,0,
IF('Flight Methodologies'!$D$4="A",0,
IF('Flight Methodologies'!$D$4="B",0,
IF('Flight Methodologies'!$D$4="C",0,0)
)))
+
IF($N210=0,0,
IF('Flight Methodologies'!$K$4="A",0,0)
),"")</f>
        <v>0</v>
      </c>
      <c r="Z210" s="104">
        <f>IFERROR(IF('Flight Methodologies'!$D$4="A",((($D210-'Flight Methodologies'!$E$9)*$E210*$G210*$P210*'Emission Factors'!$E$14)),
IF('Flight Methodologies'!$D$4="B",((($D210-'Flight Methodologies'!$E$17)*$E210*$G210*$P210*'Emission Factors'!$E$14)),
IF('Flight Methodologies'!$D$4="C",((($D210-SUM('Flight Methodologies'!$E$29:$E$30))*$E210*$G210*$P210*'Emission Factors'!$E$14)),((($D210-SUM('Flight Methodologies'!$E$39:$E$40))*$E210*$G210*$P210*'Emission Factors'!$E$14)))))
+
IF(SUM($O210:$P210)=0,0,
IF('Flight Methodologies'!$D$4="A",0,
IF('Flight Methodologies'!$D$4="B",0,
IF('Flight Methodologies'!$D$4="C",0,0)
)))
+
IF($N210=0,0,
IF('Flight Methodologies'!$K$4="A",0,0)
),"")</f>
        <v>46289.845420000005</v>
      </c>
      <c r="AA210" s="169">
        <f t="shared" si="6"/>
        <v>50907.818961103956</v>
      </c>
      <c r="AC210" s="109">
        <f t="shared" si="7"/>
        <v>50.907818961103956</v>
      </c>
    </row>
    <row r="211" spans="2:29" x14ac:dyDescent="0.35">
      <c r="B211" s="63" t="s">
        <v>195</v>
      </c>
      <c r="C211" s="63" t="str">
        <f>IFERROR(VLOOKUP(B211,'Country and Student Data'!$B$5:$E$300,2,FALSE),"")</f>
        <v>Asia</v>
      </c>
      <c r="D211" s="104">
        <f>IFERROR(
VLOOKUP($B211,'Country and Student Data'!$B$5:$D$300,3,FALSE)
+
IF(OR(C211="Home",C211="UK"),0,
IF('Flight Methodologies'!$D$4="A",'Flight Methodologies'!$E$9,
IF('Flight Methodologies'!$D$4="B",'Flight Methodologies'!$E$17,
IF('Flight Methodologies'!$D$4="C",'Flight Methodologies'!$E$29+'Flight Methodologies'!$E$30,'Flight Methodologies'!$E$39+'Flight Methodologies'!$E$40)))), "")</f>
        <v>9514.18</v>
      </c>
      <c r="E211" s="101">
        <f>IFERROR(VLOOKUP(B211,'Country and Student Data'!B:E,4,FALSE),"")</f>
        <v>16</v>
      </c>
      <c r="G211" s="85">
        <v>2</v>
      </c>
      <c r="H211" s="66"/>
      <c r="I211" s="86"/>
      <c r="J211" s="86"/>
      <c r="K211" s="86"/>
      <c r="L211" s="86"/>
      <c r="M211" s="86"/>
      <c r="N211" s="86"/>
      <c r="O211" s="86"/>
      <c r="P211" s="86">
        <v>1</v>
      </c>
      <c r="R211" s="104">
        <f>IFERROR(
((I211*$D211*$E211*$G211*'Emission Factors'!$E$6))
+
IF(SUM($O211:$P211)=0,0,
IF('Flight Methodologies'!$D$4="A",(0.5*'Flight Methodologies'!$E$9*$E211*SUM($O211:$P211)*$G211*'Emission Factors'!$E$6),
IF('Flight Methodologies'!$D$4="B",(('Flight Methodologies'!$E$18*'Flight Methodologies'!$E$17*$E211*SUM($O211:$P211)*$G211*'Emission Factors'!$E$6)),
IF('Flight Methodologies'!$D$4="C",(0.5*'Flight Methodologies'!$E$30*$E211*SUM($O211:$P211)*$G211*'Emission Factors'!$E$6),(('Flight Methodologies'!$E$41*'Flight Methodologies'!$E$40*$E211*SUM($O211:$P211)*$G211*'Emission Factors'!$E$6)))
)))
+
IF($N211=0,0,
IF('Flight Methodologies'!$K$4="A",(0.5*'Flight Methodologies'!$K$9*$E211*$N211*$G211*'Emission Factors'!$E$6),(('Flight Methodologies'!$K$18*'Flight Methodologies'!$K$17*$E211*N211*$G211*'Emission Factors'!$E$6)))
),"")</f>
        <v>14.397696000000002</v>
      </c>
      <c r="S211" s="104">
        <f>IFERROR(((J211*$D211*$E211*$G211*'Emission Factors'!$E$7))
+
IF(SUM($O211:$P211)=0,0,
IF('Flight Methodologies'!$D$4="A",(0.5*'Flight Methodologies'!$E$9*$E211*SUM($O211:$P211)*$G211*'Emission Factors'!$E$7),
IF('Flight Methodologies'!$D$4="B",(('Flight Methodologies'!$E$19*'Flight Methodologies'!$E$17*$E211*SUM($O211:$P211)*$G211*'Emission Factors'!$E$7)),
IF('Flight Methodologies'!$D$4="C",(0.5*'Flight Methodologies'!$E$30*$E211*SUM($O211:$P211)*$G211*'Emission Factors'!$E$7),(('Flight Methodologies'!$E$42*'Flight Methodologies'!$E$40*$E211*SUM($O211:$P211)*$G211*'Emission Factors'!$E$7)))
)))
+
IF($N211=0,0,
IF('Flight Methodologies'!$K$4="A",(0.5*'Flight Methodologies'!$K$9*$E211*$N211*$G211*'Emission Factors'!$E$7),(('Flight Methodologies'!$K$19*'Flight Methodologies'!$K$17*$E211*N211*$G211*'Emission Factors'!$E$7)))
),"")</f>
        <v>0</v>
      </c>
      <c r="T211" s="104">
        <f>IFERROR(((K211*$D211*$E211*$G211*'Emission Factors'!$E$8))
+
IF(SUM($O211:$P211)=0,0,
IF('Flight Methodologies'!$D$4="A",0,
IF('Flight Methodologies'!$D$4="B",(('Flight Methodologies'!$E$20*'Flight Methodologies'!$E$17*$E211*SUM($O211:$P211)*$G211*'Emission Factors'!$E$8)),
IF('Flight Methodologies'!$D$4="C",0,(('Flight Methodologies'!$E$43*'Flight Methodologies'!$E$40*$E211*SUM($O211:$P211)*$G211*'Emission Factors'!$E$8)))
)))
+
IF($N211=0,0,
IF('Flight Methodologies'!$K$4="A",0,(('Flight Methodologies'!$K$20*'Flight Methodologies'!$K$17*$E211*N211*$G211*'Emission Factors'!$E$8)))
),"")</f>
        <v>0</v>
      </c>
      <c r="U211" s="104">
        <f>IFERROR(((L211*$D211*$E211*$G211*'Emission Factors'!$E$9))
+
IF(SUM($O211:$P211)=0,0,
IF('Flight Methodologies'!$D$4="A",0,
IF('Flight Methodologies'!$D$4="B",(('Flight Methodologies'!$E$21*'Flight Methodologies'!$E$17*$E211*SUM($O211:$P211)*$G211*'Emission Factors'!$E$9)),
IF('Flight Methodologies'!$D$4="C",0,(('Flight Methodologies'!$E$44*'Flight Methodologies'!$E$40*$E211*SUM($O211:$P211)*$G211*'Emission Factors'!$E$9)))
)))
+
IF($N211=0,0,
IF('Flight Methodologies'!$K$4="A",0,(('Flight Methodologies'!$K$21*'Flight Methodologies'!$K$17*$E211*N211*$G211*'Emission Factors'!$E$9)))
),"")</f>
        <v>8.8257940961073835</v>
      </c>
      <c r="V211" s="104">
        <f>IF(SUM(I211:P211)=0,"",
IF(SUM($O211:$P211)=0,0,
IF('Flight Methodologies'!$D$4="A",0,
IF('Flight Methodologies'!$D$4="B",(('Flight Methodologies'!$E$22*'Flight Methodologies'!$E$17*$E211*SUM($O211:$P211)*$G211*'Emission Factors'!$E$10)),
IF('Flight Methodologies'!$D$4="C",0,(('Flight Methodologies'!$E$45*'Flight Methodologies'!$E$40*$E211*SUM($O211:$P211)*$G211*'Emission Factors'!$E$10)))
)))
+
IF($N211=0,0,
IF('Flight Methodologies'!$K$4="A",0,(('Flight Methodologies'!$K$22*'Flight Methodologies'!$K$17*$E211*N211*$G211*'Emission Factors'!$E$10)))
))</f>
        <v>12.840329601065234</v>
      </c>
      <c r="W211" s="104">
        <f>IFERROR(((M211*$D211*$E211*$G211*'Emission Factors'!$E$11))
+
IF(SUM($O211:$P211)=0,0,
IF('Flight Methodologies'!$D$4="A",0,
IF('Flight Methodologies'!$D$4="B",0,
IF('Flight Methodologies'!$D$4="C",0,0)
)))
+
IF($N211=0,0,
IF('Flight Methodologies'!$K$4="A",0,0)
),"")</f>
        <v>0</v>
      </c>
      <c r="X211" s="104">
        <f>IFERROR(IF('Flight Methodologies'!$K$4="A",((($D211-'Flight Methodologies'!$K$9)*$E211*$G211*$N211*'Emission Factors'!$E$12)),((($D211-'Flight Methodologies'!$K$17)*$E211*$G211*$N211*'Emission Factors'!$E$12))
)
+
IF(SUM($O211:$P211)=0,0,
IF('Flight Methodologies'!$D$4="A",0,
IF('Flight Methodologies'!$D$4="B",0,
IF('Flight Methodologies'!$D$4="C",('Flight Methodologies'!$E$29*$E211*SUM($O211:$P211)*$G211*'Emission Factors'!$E$12),('Flight Methodologies'!$E$39*$E211*SUM($O211:$P211)*$G211*'Emission Factors'!$E$12))
))),"")</f>
        <v>5647.5959231999996</v>
      </c>
      <c r="Y211" s="104">
        <f>IFERROR(IF('Flight Methodologies'!$D$4="A",((($D211-'Flight Methodologies'!$E$9)*$E211*$G211*$O211*'Emission Factors'!$E$13)),
IF('Flight Methodologies'!$D$4="B",((($D211-'Flight Methodologies'!$E$17)*$E211*$G211*$O211*'Emission Factors'!$E$13)),
IF('Flight Methodologies'!$D$4="C",((($D211-SUM('Flight Methodologies'!$E$29:$E$30))*$E211*$G211*$O211*'Emission Factors'!$E$13)),((($D211-SUM('Flight Methodologies'!$E$39:$E$40))*$E211*$G211*$O211*'Emission Factors'!$E$13)))))
+
IF(SUM($O211:$P211)=0,0,
IF('Flight Methodologies'!$D$4="A",0,
IF('Flight Methodologies'!$D$4="B",0,
IF('Flight Methodologies'!$D$4="C",0,0)
)))
+
IF($N211=0,0,
IF('Flight Methodologies'!$K$4="A",0,0)
),"")</f>
        <v>0</v>
      </c>
      <c r="Z211" s="104">
        <f>IFERROR(IF('Flight Methodologies'!$D$4="A",((($D211-'Flight Methodologies'!$E$9)*$E211*$G211*$P211*'Emission Factors'!$E$14)),
IF('Flight Methodologies'!$D$4="B",((($D211-'Flight Methodologies'!$E$17)*$E211*$G211*$P211*'Emission Factors'!$E$14)),
IF('Flight Methodologies'!$D$4="C",((($D211-SUM('Flight Methodologies'!$E$29:$E$30))*$E211*$G211*$P211*'Emission Factors'!$E$14)),((($D211-SUM('Flight Methodologies'!$E$39:$E$40))*$E211*$G211*$P211*'Emission Factors'!$E$14)))))
+
IF(SUM($O211:$P211)=0,0,
IF('Flight Methodologies'!$D$4="A",0,
IF('Flight Methodologies'!$D$4="B",0,
IF('Flight Methodologies'!$D$4="C",0,0)
)))
+
IF($N211=0,0,
IF('Flight Methodologies'!$K$4="A",0,0)
),"")</f>
        <v>56726.286307200004</v>
      </c>
      <c r="AA211" s="169">
        <f t="shared" si="6"/>
        <v>62409.946050097176</v>
      </c>
      <c r="AC211" s="109">
        <f t="shared" si="7"/>
        <v>62.409946050097176</v>
      </c>
    </row>
    <row r="212" spans="2:29" x14ac:dyDescent="0.35">
      <c r="B212" s="63" t="s">
        <v>196</v>
      </c>
      <c r="C212" s="63" t="str">
        <f>IFERROR(VLOOKUP(B212,'Country and Student Data'!$B$5:$E$300,2,FALSE),"")</f>
        <v>Africa</v>
      </c>
      <c r="D212" s="104">
        <f>IFERROR(
VLOOKUP($B212,'Country and Student Data'!$B$5:$D$300,3,FALSE)
+
IF(OR(C212="Home",C212="UK"),0,
IF('Flight Methodologies'!$D$4="A",'Flight Methodologies'!$E$9,
IF('Flight Methodologies'!$D$4="B",'Flight Methodologies'!$E$17,
IF('Flight Methodologies'!$D$4="C",'Flight Methodologies'!$E$29+'Flight Methodologies'!$E$30,'Flight Methodologies'!$E$39+'Flight Methodologies'!$E$40)))), "")</f>
        <v>6613.69</v>
      </c>
      <c r="E212" s="101">
        <f>IFERROR(VLOOKUP(B212,'Country and Student Data'!B:E,4,FALSE),"")</f>
        <v>0</v>
      </c>
      <c r="G212" s="85">
        <v>2</v>
      </c>
      <c r="H212" s="66"/>
      <c r="I212" s="86"/>
      <c r="J212" s="86"/>
      <c r="K212" s="86"/>
      <c r="L212" s="86"/>
      <c r="M212" s="86"/>
      <c r="N212" s="86"/>
      <c r="O212" s="86"/>
      <c r="P212" s="86">
        <v>1</v>
      </c>
      <c r="R212" s="104">
        <f>IFERROR(
((I212*$D212*$E212*$G212*'Emission Factors'!$E$6))
+
IF(SUM($O212:$P212)=0,0,
IF('Flight Methodologies'!$D$4="A",(0.5*'Flight Methodologies'!$E$9*$E212*SUM($O212:$P212)*$G212*'Emission Factors'!$E$6),
IF('Flight Methodologies'!$D$4="B",(('Flight Methodologies'!$E$18*'Flight Methodologies'!$E$17*$E212*SUM($O212:$P212)*$G212*'Emission Factors'!$E$6)),
IF('Flight Methodologies'!$D$4="C",(0.5*'Flight Methodologies'!$E$30*$E212*SUM($O212:$P212)*$G212*'Emission Factors'!$E$6),(('Flight Methodologies'!$E$41*'Flight Methodologies'!$E$40*$E212*SUM($O212:$P212)*$G212*'Emission Factors'!$E$6)))
)))
+
IF($N212=0,0,
IF('Flight Methodologies'!$K$4="A",(0.5*'Flight Methodologies'!$K$9*$E212*$N212*$G212*'Emission Factors'!$E$6),(('Flight Methodologies'!$K$18*'Flight Methodologies'!$K$17*$E212*N212*$G212*'Emission Factors'!$E$6)))
),"")</f>
        <v>0</v>
      </c>
      <c r="S212" s="104">
        <f>IFERROR(((J212*$D212*$E212*$G212*'Emission Factors'!$E$7))
+
IF(SUM($O212:$P212)=0,0,
IF('Flight Methodologies'!$D$4="A",(0.5*'Flight Methodologies'!$E$9*$E212*SUM($O212:$P212)*$G212*'Emission Factors'!$E$7),
IF('Flight Methodologies'!$D$4="B",(('Flight Methodologies'!$E$19*'Flight Methodologies'!$E$17*$E212*SUM($O212:$P212)*$G212*'Emission Factors'!$E$7)),
IF('Flight Methodologies'!$D$4="C",(0.5*'Flight Methodologies'!$E$30*$E212*SUM($O212:$P212)*$G212*'Emission Factors'!$E$7),(('Flight Methodologies'!$E$42*'Flight Methodologies'!$E$40*$E212*SUM($O212:$P212)*$G212*'Emission Factors'!$E$7)))
)))
+
IF($N212=0,0,
IF('Flight Methodologies'!$K$4="A",(0.5*'Flight Methodologies'!$K$9*$E212*$N212*$G212*'Emission Factors'!$E$7),(('Flight Methodologies'!$K$19*'Flight Methodologies'!$K$17*$E212*N212*$G212*'Emission Factors'!$E$7)))
),"")</f>
        <v>0</v>
      </c>
      <c r="T212" s="104">
        <f>IFERROR(((K212*$D212*$E212*$G212*'Emission Factors'!$E$8))
+
IF(SUM($O212:$P212)=0,0,
IF('Flight Methodologies'!$D$4="A",0,
IF('Flight Methodologies'!$D$4="B",(('Flight Methodologies'!$E$20*'Flight Methodologies'!$E$17*$E212*SUM($O212:$P212)*$G212*'Emission Factors'!$E$8)),
IF('Flight Methodologies'!$D$4="C",0,(('Flight Methodologies'!$E$43*'Flight Methodologies'!$E$40*$E212*SUM($O212:$P212)*$G212*'Emission Factors'!$E$8)))
)))
+
IF($N212=0,0,
IF('Flight Methodologies'!$K$4="A",0,(('Flight Methodologies'!$K$20*'Flight Methodologies'!$K$17*$E212*N212*$G212*'Emission Factors'!$E$8)))
),"")</f>
        <v>0</v>
      </c>
      <c r="U212" s="104">
        <f>IFERROR(((L212*$D212*$E212*$G212*'Emission Factors'!$E$9))
+
IF(SUM($O212:$P212)=0,0,
IF('Flight Methodologies'!$D$4="A",0,
IF('Flight Methodologies'!$D$4="B",(('Flight Methodologies'!$E$21*'Flight Methodologies'!$E$17*$E212*SUM($O212:$P212)*$G212*'Emission Factors'!$E$9)),
IF('Flight Methodologies'!$D$4="C",0,(('Flight Methodologies'!$E$44*'Flight Methodologies'!$E$40*$E212*SUM($O212:$P212)*$G212*'Emission Factors'!$E$9)))
)))
+
IF($N212=0,0,
IF('Flight Methodologies'!$K$4="A",0,(('Flight Methodologies'!$K$21*'Flight Methodologies'!$K$17*$E212*N212*$G212*'Emission Factors'!$E$9)))
),"")</f>
        <v>0</v>
      </c>
      <c r="V212" s="104">
        <f>IF(SUM(I212:P212)=0,"",
IF(SUM($O212:$P212)=0,0,
IF('Flight Methodologies'!$D$4="A",0,
IF('Flight Methodologies'!$D$4="B",(('Flight Methodologies'!$E$22*'Flight Methodologies'!$E$17*$E212*SUM($O212:$P212)*$G212*'Emission Factors'!$E$10)),
IF('Flight Methodologies'!$D$4="C",0,(('Flight Methodologies'!$E$45*'Flight Methodologies'!$E$40*$E212*SUM($O212:$P212)*$G212*'Emission Factors'!$E$10)))
)))
+
IF($N212=0,0,
IF('Flight Methodologies'!$K$4="A",0,(('Flight Methodologies'!$K$22*'Flight Methodologies'!$K$17*$E212*N212*$G212*'Emission Factors'!$E$10)))
))</f>
        <v>0</v>
      </c>
      <c r="W212" s="104">
        <f>IFERROR(((M212*$D212*$E212*$G212*'Emission Factors'!$E$11))
+
IF(SUM($O212:$P212)=0,0,
IF('Flight Methodologies'!$D$4="A",0,
IF('Flight Methodologies'!$D$4="B",0,
IF('Flight Methodologies'!$D$4="C",0,0)
)))
+
IF($N212=0,0,
IF('Flight Methodologies'!$K$4="A",0,0)
),"")</f>
        <v>0</v>
      </c>
      <c r="X212" s="104">
        <f>IFERROR(IF('Flight Methodologies'!$K$4="A",((($D212-'Flight Methodologies'!$K$9)*$E212*$G212*$N212*'Emission Factors'!$E$12)),((($D212-'Flight Methodologies'!$K$17)*$E212*$G212*$N212*'Emission Factors'!$E$12))
)
+
IF(SUM($O212:$P212)=0,0,
IF('Flight Methodologies'!$D$4="A",0,
IF('Flight Methodologies'!$D$4="B",0,
IF('Flight Methodologies'!$D$4="C",('Flight Methodologies'!$E$29*$E212*SUM($O212:$P212)*$G212*'Emission Factors'!$E$12),('Flight Methodologies'!$E$39*$E212*SUM($O212:$P212)*$G212*'Emission Factors'!$E$12))
))),"")</f>
        <v>0</v>
      </c>
      <c r="Y212" s="104">
        <f>IFERROR(IF('Flight Methodologies'!$D$4="A",((($D212-'Flight Methodologies'!$E$9)*$E212*$G212*$O212*'Emission Factors'!$E$13)),
IF('Flight Methodologies'!$D$4="B",((($D212-'Flight Methodologies'!$E$17)*$E212*$G212*$O212*'Emission Factors'!$E$13)),
IF('Flight Methodologies'!$D$4="C",((($D212-SUM('Flight Methodologies'!$E$29:$E$30))*$E212*$G212*$O212*'Emission Factors'!$E$13)),((($D212-SUM('Flight Methodologies'!$E$39:$E$40))*$E212*$G212*$O212*'Emission Factors'!$E$13)))))
+
IF(SUM($O212:$P212)=0,0,
IF('Flight Methodologies'!$D$4="A",0,
IF('Flight Methodologies'!$D$4="B",0,
IF('Flight Methodologies'!$D$4="C",0,0)
)))
+
IF($N212=0,0,
IF('Flight Methodologies'!$K$4="A",0,0)
),"")</f>
        <v>0</v>
      </c>
      <c r="Z212" s="104">
        <f>IFERROR(IF('Flight Methodologies'!$D$4="A",((($D212-'Flight Methodologies'!$E$9)*$E212*$G212*$P212*'Emission Factors'!$E$14)),
IF('Flight Methodologies'!$D$4="B",((($D212-'Flight Methodologies'!$E$17)*$E212*$G212*$P212*'Emission Factors'!$E$14)),
IF('Flight Methodologies'!$D$4="C",((($D212-SUM('Flight Methodologies'!$E$29:$E$30))*$E212*$G212*$P212*'Emission Factors'!$E$14)),((($D212-SUM('Flight Methodologies'!$E$39:$E$40))*$E212*$G212*$P212*'Emission Factors'!$E$14)))))
+
IF(SUM($O212:$P212)=0,0,
IF('Flight Methodologies'!$D$4="A",0,
IF('Flight Methodologies'!$D$4="B",0,
IF('Flight Methodologies'!$D$4="C",0,0)
)))
+
IF($N212=0,0,
IF('Flight Methodologies'!$K$4="A",0,0)
),"")</f>
        <v>0</v>
      </c>
      <c r="AA212" s="169">
        <f t="shared" si="6"/>
        <v>0</v>
      </c>
      <c r="AC212" s="109">
        <f t="shared" si="7"/>
        <v>0</v>
      </c>
    </row>
    <row r="213" spans="2:29" x14ac:dyDescent="0.35">
      <c r="B213" s="63" t="s">
        <v>197</v>
      </c>
      <c r="C213" s="63" t="str">
        <f>IFERROR(VLOOKUP(B213,'Country and Student Data'!$B$5:$E$300,2,FALSE),"")</f>
        <v>Europe</v>
      </c>
      <c r="D213" s="104">
        <f>IFERROR(
VLOOKUP($B213,'Country and Student Data'!$B$5:$D$300,3,FALSE)
+
IF(OR(C213="Home",C213="UK"),0,
IF('Flight Methodologies'!$D$4="A",'Flight Methodologies'!$E$9,
IF('Flight Methodologies'!$D$4="B",'Flight Methodologies'!$E$17,
IF('Flight Methodologies'!$D$4="C",'Flight Methodologies'!$E$29+'Flight Methodologies'!$E$30,'Flight Methodologies'!$E$39+'Flight Methodologies'!$E$40)))), "")</f>
        <v>1913.5700000000002</v>
      </c>
      <c r="E213" s="101">
        <f>IFERROR(VLOOKUP(B213,'Country and Student Data'!B:E,4,FALSE),"")</f>
        <v>131</v>
      </c>
      <c r="G213" s="85">
        <v>2</v>
      </c>
      <c r="H213" s="66"/>
      <c r="I213" s="86"/>
      <c r="J213" s="86"/>
      <c r="K213" s="86"/>
      <c r="L213" s="86"/>
      <c r="M213" s="86"/>
      <c r="N213" s="86"/>
      <c r="O213" s="86">
        <v>1</v>
      </c>
      <c r="P213" s="86"/>
      <c r="R213" s="104">
        <f>IFERROR(
((I213*$D213*$E213*$G213*'Emission Factors'!$E$6))
+
IF(SUM($O213:$P213)=0,0,
IF('Flight Methodologies'!$D$4="A",(0.5*'Flight Methodologies'!$E$9*$E213*SUM($O213:$P213)*$G213*'Emission Factors'!$E$6),
IF('Flight Methodologies'!$D$4="B",(('Flight Methodologies'!$E$18*'Flight Methodologies'!$E$17*$E213*SUM($O213:$P213)*$G213*'Emission Factors'!$E$6)),
IF('Flight Methodologies'!$D$4="C",(0.5*'Flight Methodologies'!$E$30*$E213*SUM($O213:$P213)*$G213*'Emission Factors'!$E$6),(('Flight Methodologies'!$E$41*'Flight Methodologies'!$E$40*$E213*SUM($O213:$P213)*$G213*'Emission Factors'!$E$6)))
)))
+
IF($N213=0,0,
IF('Flight Methodologies'!$K$4="A",(0.5*'Flight Methodologies'!$K$9*$E213*$N213*$G213*'Emission Factors'!$E$6),(('Flight Methodologies'!$K$18*'Flight Methodologies'!$K$17*$E213*N213*$G213*'Emission Factors'!$E$6)))
),"")</f>
        <v>117.88113600000003</v>
      </c>
      <c r="S213" s="104">
        <f>IFERROR(((J213*$D213*$E213*$G213*'Emission Factors'!$E$7))
+
IF(SUM($O213:$P213)=0,0,
IF('Flight Methodologies'!$D$4="A",(0.5*'Flight Methodologies'!$E$9*$E213*SUM($O213:$P213)*$G213*'Emission Factors'!$E$7),
IF('Flight Methodologies'!$D$4="B",(('Flight Methodologies'!$E$19*'Flight Methodologies'!$E$17*$E213*SUM($O213:$P213)*$G213*'Emission Factors'!$E$7)),
IF('Flight Methodologies'!$D$4="C",(0.5*'Flight Methodologies'!$E$30*$E213*SUM($O213:$P213)*$G213*'Emission Factors'!$E$7),(('Flight Methodologies'!$E$42*'Flight Methodologies'!$E$40*$E213*SUM($O213:$P213)*$G213*'Emission Factors'!$E$7)))
)))
+
IF($N213=0,0,
IF('Flight Methodologies'!$K$4="A",(0.5*'Flight Methodologies'!$K$9*$E213*$N213*$G213*'Emission Factors'!$E$7),(('Flight Methodologies'!$K$19*'Flight Methodologies'!$K$17*$E213*N213*$G213*'Emission Factors'!$E$7)))
),"")</f>
        <v>0</v>
      </c>
      <c r="T213" s="104">
        <f>IFERROR(((K213*$D213*$E213*$G213*'Emission Factors'!$E$8))
+
IF(SUM($O213:$P213)=0,0,
IF('Flight Methodologies'!$D$4="A",0,
IF('Flight Methodologies'!$D$4="B",(('Flight Methodologies'!$E$20*'Flight Methodologies'!$E$17*$E213*SUM($O213:$P213)*$G213*'Emission Factors'!$E$8)),
IF('Flight Methodologies'!$D$4="C",0,(('Flight Methodologies'!$E$43*'Flight Methodologies'!$E$40*$E213*SUM($O213:$P213)*$G213*'Emission Factors'!$E$8)))
)))
+
IF($N213=0,0,
IF('Flight Methodologies'!$K$4="A",0,(('Flight Methodologies'!$K$20*'Flight Methodologies'!$K$17*$E213*N213*$G213*'Emission Factors'!$E$8)))
),"")</f>
        <v>0</v>
      </c>
      <c r="U213" s="104">
        <f>IFERROR(((L213*$D213*$E213*$G213*'Emission Factors'!$E$9))
+
IF(SUM($O213:$P213)=0,0,
IF('Flight Methodologies'!$D$4="A",0,
IF('Flight Methodologies'!$D$4="B",(('Flight Methodologies'!$E$21*'Flight Methodologies'!$E$17*$E213*SUM($O213:$P213)*$G213*'Emission Factors'!$E$9)),
IF('Flight Methodologies'!$D$4="C",0,(('Flight Methodologies'!$E$44*'Flight Methodologies'!$E$40*$E213*SUM($O213:$P213)*$G213*'Emission Factors'!$E$9)))
)))
+
IF($N213=0,0,
IF('Flight Methodologies'!$K$4="A",0,(('Flight Methodologies'!$K$21*'Flight Methodologies'!$K$17*$E213*N213*$G213*'Emission Factors'!$E$9)))
),"")</f>
        <v>72.261189161879201</v>
      </c>
      <c r="V213" s="104">
        <f>IF(SUM(I213:P213)=0,"",
IF(SUM($O213:$P213)=0,0,
IF('Flight Methodologies'!$D$4="A",0,
IF('Flight Methodologies'!$D$4="B",(('Flight Methodologies'!$E$22*'Flight Methodologies'!$E$17*$E213*SUM($O213:$P213)*$G213*'Emission Factors'!$E$10)),
IF('Flight Methodologies'!$D$4="C",0,(('Flight Methodologies'!$E$45*'Flight Methodologies'!$E$40*$E213*SUM($O213:$P213)*$G213*'Emission Factors'!$E$10)))
)))
+
IF($N213=0,0,
IF('Flight Methodologies'!$K$4="A",0,(('Flight Methodologies'!$K$22*'Flight Methodologies'!$K$17*$E213*N213*$G213*'Emission Factors'!$E$10)))
))</f>
        <v>105.13019860872161</v>
      </c>
      <c r="W213" s="104">
        <f>IFERROR(((M213*$D213*$E213*$G213*'Emission Factors'!$E$11))
+
IF(SUM($O213:$P213)=0,0,
IF('Flight Methodologies'!$D$4="A",0,
IF('Flight Methodologies'!$D$4="B",0,
IF('Flight Methodologies'!$D$4="C",0,0)
)))
+
IF($N213=0,0,
IF('Flight Methodologies'!$K$4="A",0,0)
),"")</f>
        <v>0</v>
      </c>
      <c r="X213" s="104">
        <f>IFERROR(IF('Flight Methodologies'!$K$4="A",((($D213-'Flight Methodologies'!$K$9)*$E213*$G213*$N213*'Emission Factors'!$E$12)),((($D213-'Flight Methodologies'!$K$17)*$E213*$G213*$N213*'Emission Factors'!$E$12))
)
+
IF(SUM($O213:$P213)=0,0,
IF('Flight Methodologies'!$D$4="A",0,
IF('Flight Methodologies'!$D$4="B",0,
IF('Flight Methodologies'!$D$4="C",('Flight Methodologies'!$E$29*$E213*SUM($O213:$P213)*$G213*'Emission Factors'!$E$12),('Flight Methodologies'!$E$39*$E213*SUM($O213:$P213)*$G213*'Emission Factors'!$E$12))
))),"")</f>
        <v>46239.6916212</v>
      </c>
      <c r="Y213" s="104">
        <f>IFERROR(IF('Flight Methodologies'!$D$4="A",((($D213-'Flight Methodologies'!$E$9)*$E213*$G213*$O213*'Emission Factors'!$E$13)),
IF('Flight Methodologies'!$D$4="B",((($D213-'Flight Methodologies'!$E$17)*$E213*$G213*$O213*'Emission Factors'!$E$13)),
IF('Flight Methodologies'!$D$4="C",((($D213-SUM('Flight Methodologies'!$E$29:$E$30))*$E213*$G213*$O213*'Emission Factors'!$E$13)),((($D213-SUM('Flight Methodologies'!$E$39:$E$40))*$E213*$G213*$O213*'Emission Factors'!$E$13)))))
+
IF(SUM($O213:$P213)=0,0,
IF('Flight Methodologies'!$D$4="A",0,
IF('Flight Methodologies'!$D$4="B",0,
IF('Flight Methodologies'!$D$4="C",0,0)
)))
+
IF($N213=0,0,
IF('Flight Methodologies'!$K$4="A",0,0)
),"")</f>
        <v>60273.220520000003</v>
      </c>
      <c r="Z213" s="104">
        <f>IFERROR(IF('Flight Methodologies'!$D$4="A",((($D213-'Flight Methodologies'!$E$9)*$E213*$G213*$P213*'Emission Factors'!$E$14)),
IF('Flight Methodologies'!$D$4="B",((($D213-'Flight Methodologies'!$E$17)*$E213*$G213*$P213*'Emission Factors'!$E$14)),
IF('Flight Methodologies'!$D$4="C",((($D213-SUM('Flight Methodologies'!$E$29:$E$30))*$E213*$G213*$P213*'Emission Factors'!$E$14)),((($D213-SUM('Flight Methodologies'!$E$39:$E$40))*$E213*$G213*$P213*'Emission Factors'!$E$14)))))
+
IF(SUM($O213:$P213)=0,0,
IF('Flight Methodologies'!$D$4="A",0,
IF('Flight Methodologies'!$D$4="B",0,
IF('Flight Methodologies'!$D$4="C",0,0)
)))
+
IF($N213=0,0,
IF('Flight Methodologies'!$K$4="A",0,0)
),"")</f>
        <v>0</v>
      </c>
      <c r="AA213" s="169">
        <f t="shared" si="6"/>
        <v>106808.18466497061</v>
      </c>
      <c r="AC213" s="109">
        <f t="shared" si="7"/>
        <v>106.80818466497061</v>
      </c>
    </row>
    <row r="214" spans="2:29" x14ac:dyDescent="0.35">
      <c r="B214" s="63" t="s">
        <v>198</v>
      </c>
      <c r="C214" s="63" t="str">
        <f>IFERROR(VLOOKUP(B214,'Country and Student Data'!$B$5:$E$300,2,FALSE),"")</f>
        <v>Asia</v>
      </c>
      <c r="D214" s="104">
        <f>IFERROR(
VLOOKUP($B214,'Country and Student Data'!$B$5:$D$300,3,FALSE)
+
IF(OR(C214="Home",C214="UK"),0,
IF('Flight Methodologies'!$D$4="A",'Flight Methodologies'!$E$9,
IF('Flight Methodologies'!$D$4="B",'Flight Methodologies'!$E$17,
IF('Flight Methodologies'!$D$4="C",'Flight Methodologies'!$E$29+'Flight Methodologies'!$E$30,'Flight Methodologies'!$E$39+'Flight Methodologies'!$E$40)))), "")</f>
        <v>9408.57</v>
      </c>
      <c r="E214" s="101">
        <f>IFERROR(VLOOKUP(B214,'Country and Student Data'!B:E,4,FALSE),"")</f>
        <v>47</v>
      </c>
      <c r="G214" s="85">
        <v>2</v>
      </c>
      <c r="H214" s="66"/>
      <c r="I214" s="86"/>
      <c r="J214" s="86"/>
      <c r="K214" s="86"/>
      <c r="L214" s="86"/>
      <c r="M214" s="86"/>
      <c r="N214" s="86"/>
      <c r="O214" s="86"/>
      <c r="P214" s="86">
        <v>1</v>
      </c>
      <c r="R214" s="104">
        <f>IFERROR(
((I214*$D214*$E214*$G214*'Emission Factors'!$E$6))
+
IF(SUM($O214:$P214)=0,0,
IF('Flight Methodologies'!$D$4="A",(0.5*'Flight Methodologies'!$E$9*$E214*SUM($O214:$P214)*$G214*'Emission Factors'!$E$6),
IF('Flight Methodologies'!$D$4="B",(('Flight Methodologies'!$E$18*'Flight Methodologies'!$E$17*$E214*SUM($O214:$P214)*$G214*'Emission Factors'!$E$6)),
IF('Flight Methodologies'!$D$4="C",(0.5*'Flight Methodologies'!$E$30*$E214*SUM($O214:$P214)*$G214*'Emission Factors'!$E$6),(('Flight Methodologies'!$E$41*'Flight Methodologies'!$E$40*$E214*SUM($O214:$P214)*$G214*'Emission Factors'!$E$6)))
)))
+
IF($N214=0,0,
IF('Flight Methodologies'!$K$4="A",(0.5*'Flight Methodologies'!$K$9*$E214*$N214*$G214*'Emission Factors'!$E$6),(('Flight Methodologies'!$K$18*'Flight Methodologies'!$K$17*$E214*N214*$G214*'Emission Factors'!$E$6)))
),"")</f>
        <v>42.293232000000003</v>
      </c>
      <c r="S214" s="104">
        <f>IFERROR(((J214*$D214*$E214*$G214*'Emission Factors'!$E$7))
+
IF(SUM($O214:$P214)=0,0,
IF('Flight Methodologies'!$D$4="A",(0.5*'Flight Methodologies'!$E$9*$E214*SUM($O214:$P214)*$G214*'Emission Factors'!$E$7),
IF('Flight Methodologies'!$D$4="B",(('Flight Methodologies'!$E$19*'Flight Methodologies'!$E$17*$E214*SUM($O214:$P214)*$G214*'Emission Factors'!$E$7)),
IF('Flight Methodologies'!$D$4="C",(0.5*'Flight Methodologies'!$E$30*$E214*SUM($O214:$P214)*$G214*'Emission Factors'!$E$7),(('Flight Methodologies'!$E$42*'Flight Methodologies'!$E$40*$E214*SUM($O214:$P214)*$G214*'Emission Factors'!$E$7)))
)))
+
IF($N214=0,0,
IF('Flight Methodologies'!$K$4="A",(0.5*'Flight Methodologies'!$K$9*$E214*$N214*$G214*'Emission Factors'!$E$7),(('Flight Methodologies'!$K$19*'Flight Methodologies'!$K$17*$E214*N214*$G214*'Emission Factors'!$E$7)))
),"")</f>
        <v>0</v>
      </c>
      <c r="T214" s="104">
        <f>IFERROR(((K214*$D214*$E214*$G214*'Emission Factors'!$E$8))
+
IF(SUM($O214:$P214)=0,0,
IF('Flight Methodologies'!$D$4="A",0,
IF('Flight Methodologies'!$D$4="B",(('Flight Methodologies'!$E$20*'Flight Methodologies'!$E$17*$E214*SUM($O214:$P214)*$G214*'Emission Factors'!$E$8)),
IF('Flight Methodologies'!$D$4="C",0,(('Flight Methodologies'!$E$43*'Flight Methodologies'!$E$40*$E214*SUM($O214:$P214)*$G214*'Emission Factors'!$E$8)))
)))
+
IF($N214=0,0,
IF('Flight Methodologies'!$K$4="A",0,(('Flight Methodologies'!$K$20*'Flight Methodologies'!$K$17*$E214*N214*$G214*'Emission Factors'!$E$8)))
),"")</f>
        <v>0</v>
      </c>
      <c r="U214" s="104">
        <f>IFERROR(((L214*$D214*$E214*$G214*'Emission Factors'!$E$9))
+
IF(SUM($O214:$P214)=0,0,
IF('Flight Methodologies'!$D$4="A",0,
IF('Flight Methodologies'!$D$4="B",(('Flight Methodologies'!$E$21*'Flight Methodologies'!$E$17*$E214*SUM($O214:$P214)*$G214*'Emission Factors'!$E$9)),
IF('Flight Methodologies'!$D$4="C",0,(('Flight Methodologies'!$E$44*'Flight Methodologies'!$E$40*$E214*SUM($O214:$P214)*$G214*'Emission Factors'!$E$9)))
)))
+
IF($N214=0,0,
IF('Flight Methodologies'!$K$4="A",0,(('Flight Methodologies'!$K$21*'Flight Methodologies'!$K$17*$E214*N214*$G214*'Emission Factors'!$E$9)))
),"")</f>
        <v>25.925770157315437</v>
      </c>
      <c r="V214" s="104">
        <f>IF(SUM(I214:P214)=0,"",
IF(SUM($O214:$P214)=0,0,
IF('Flight Methodologies'!$D$4="A",0,
IF('Flight Methodologies'!$D$4="B",(('Flight Methodologies'!$E$22*'Flight Methodologies'!$E$17*$E214*SUM($O214:$P214)*$G214*'Emission Factors'!$E$10)),
IF('Flight Methodologies'!$D$4="C",0,(('Flight Methodologies'!$E$45*'Flight Methodologies'!$E$40*$E214*SUM($O214:$P214)*$G214*'Emission Factors'!$E$10)))
)))
+
IF($N214=0,0,
IF('Flight Methodologies'!$K$4="A",0,(('Flight Methodologies'!$K$22*'Flight Methodologies'!$K$17*$E214*N214*$G214*'Emission Factors'!$E$10)))
))</f>
        <v>37.71846820312912</v>
      </c>
      <c r="W214" s="104">
        <f>IFERROR(((M214*$D214*$E214*$G214*'Emission Factors'!$E$11))
+
IF(SUM($O214:$P214)=0,0,
IF('Flight Methodologies'!$D$4="A",0,
IF('Flight Methodologies'!$D$4="B",0,
IF('Flight Methodologies'!$D$4="C",0,0)
)))
+
IF($N214=0,0,
IF('Flight Methodologies'!$K$4="A",0,0)
),"")</f>
        <v>0</v>
      </c>
      <c r="X214" s="104">
        <f>IFERROR(IF('Flight Methodologies'!$K$4="A",((($D214-'Flight Methodologies'!$K$9)*$E214*$G214*$N214*'Emission Factors'!$E$12)),((($D214-'Flight Methodologies'!$K$17)*$E214*$G214*$N214*'Emission Factors'!$E$12))
)
+
IF(SUM($O214:$P214)=0,0,
IF('Flight Methodologies'!$D$4="A",0,
IF('Flight Methodologies'!$D$4="B",0,
IF('Flight Methodologies'!$D$4="C",('Flight Methodologies'!$E$29*$E214*SUM($O214:$P214)*$G214*'Emission Factors'!$E$12),('Flight Methodologies'!$E$39*$E214*SUM($O214:$P214)*$G214*'Emission Factors'!$E$12))
))),"")</f>
        <v>16589.813024399999</v>
      </c>
      <c r="Y214" s="104">
        <f>IFERROR(IF('Flight Methodologies'!$D$4="A",((($D214-'Flight Methodologies'!$E$9)*$E214*$G214*$O214*'Emission Factors'!$E$13)),
IF('Flight Methodologies'!$D$4="B",((($D214-'Flight Methodologies'!$E$17)*$E214*$G214*$O214*'Emission Factors'!$E$13)),
IF('Flight Methodologies'!$D$4="C",((($D214-SUM('Flight Methodologies'!$E$29:$E$30))*$E214*$G214*$O214*'Emission Factors'!$E$13)),((($D214-SUM('Flight Methodologies'!$E$39:$E$40))*$E214*$G214*$O214*'Emission Factors'!$E$13)))))
+
IF(SUM($O214:$P214)=0,0,
IF('Flight Methodologies'!$D$4="A",0,
IF('Flight Methodologies'!$D$4="B",0,
IF('Flight Methodologies'!$D$4="C",0,0)
)))
+
IF($N214=0,0,
IF('Flight Methodologies'!$K$4="A",0,0)
),"")</f>
        <v>0</v>
      </c>
      <c r="Z214" s="104">
        <f>IFERROR(IF('Flight Methodologies'!$D$4="A",((($D214-'Flight Methodologies'!$E$9)*$E214*$G214*$P214*'Emission Factors'!$E$14)),
IF('Flight Methodologies'!$D$4="B",((($D214-'Flight Methodologies'!$E$17)*$E214*$G214*$P214*'Emission Factors'!$E$14)),
IF('Flight Methodologies'!$D$4="C",((($D214-SUM('Flight Methodologies'!$E$29:$E$30))*$E214*$G214*$P214*'Emission Factors'!$E$14)),((($D214-SUM('Flight Methodologies'!$E$39:$E$40))*$E214*$G214*$P214*'Emission Factors'!$E$14)))))
+
IF(SUM($O214:$P214)=0,0,
IF('Flight Methodologies'!$D$4="A",0,
IF('Flight Methodologies'!$D$4="B",0,
IF('Flight Methodologies'!$D$4="C",0,0)
)))
+
IF($N214=0,0,
IF('Flight Methodologies'!$K$4="A",0,0)
),"")</f>
        <v>164646.90601999999</v>
      </c>
      <c r="AA214" s="169">
        <f t="shared" si="6"/>
        <v>181342.65651476043</v>
      </c>
      <c r="AC214" s="109">
        <f t="shared" si="7"/>
        <v>181.34265651476042</v>
      </c>
    </row>
    <row r="215" spans="2:29" ht="31" x14ac:dyDescent="0.35">
      <c r="B215" s="63" t="s">
        <v>174</v>
      </c>
      <c r="C215" s="63" t="str">
        <f>IFERROR(VLOOKUP(B215,'Country and Student Data'!$B$5:$E$300,2,FALSE),"")</f>
        <v>North America</v>
      </c>
      <c r="D215" s="104">
        <f>IFERROR(
VLOOKUP($B215,'Country and Student Data'!$B$5:$D$300,3,FALSE)
+
IF(OR(C215="Home",C215="UK"),0,
IF('Flight Methodologies'!$D$4="A",'Flight Methodologies'!$E$9,
IF('Flight Methodologies'!$D$4="B",'Flight Methodologies'!$E$17,
IF('Flight Methodologies'!$D$4="C",'Flight Methodologies'!$E$29+'Flight Methodologies'!$E$30,'Flight Methodologies'!$E$39+'Flight Methodologies'!$E$40)))), "")</f>
        <v>7282.15</v>
      </c>
      <c r="E215" s="101">
        <f>IFERROR(VLOOKUP(B215,'Country and Student Data'!B:E,4,FALSE),"")</f>
        <v>1</v>
      </c>
      <c r="G215" s="85">
        <v>2</v>
      </c>
      <c r="H215" s="66"/>
      <c r="I215" s="86"/>
      <c r="J215" s="86"/>
      <c r="K215" s="86"/>
      <c r="L215" s="86"/>
      <c r="M215" s="86"/>
      <c r="N215" s="86"/>
      <c r="O215" s="86"/>
      <c r="P215" s="86">
        <v>1</v>
      </c>
      <c r="R215" s="104">
        <f>IFERROR(
((I215*$D215*$E215*$G215*'Emission Factors'!$E$6))
+
IF(SUM($O215:$P215)=0,0,
IF('Flight Methodologies'!$D$4="A",(0.5*'Flight Methodologies'!$E$9*$E215*SUM($O215:$P215)*$G215*'Emission Factors'!$E$6),
IF('Flight Methodologies'!$D$4="B",(('Flight Methodologies'!$E$18*'Flight Methodologies'!$E$17*$E215*SUM($O215:$P215)*$G215*'Emission Factors'!$E$6)),
IF('Flight Methodologies'!$D$4="C",(0.5*'Flight Methodologies'!$E$30*$E215*SUM($O215:$P215)*$G215*'Emission Factors'!$E$6),(('Flight Methodologies'!$E$41*'Flight Methodologies'!$E$40*$E215*SUM($O215:$P215)*$G215*'Emission Factors'!$E$6)))
)))
+
IF($N215=0,0,
IF('Flight Methodologies'!$K$4="A",(0.5*'Flight Methodologies'!$K$9*$E215*$N215*$G215*'Emission Factors'!$E$6),(('Flight Methodologies'!$K$18*'Flight Methodologies'!$K$17*$E215*N215*$G215*'Emission Factors'!$E$6)))
),"")</f>
        <v>0.8998560000000001</v>
      </c>
      <c r="S215" s="104">
        <f>IFERROR(((J215*$D215*$E215*$G215*'Emission Factors'!$E$7))
+
IF(SUM($O215:$P215)=0,0,
IF('Flight Methodologies'!$D$4="A",(0.5*'Flight Methodologies'!$E$9*$E215*SUM($O215:$P215)*$G215*'Emission Factors'!$E$7),
IF('Flight Methodologies'!$D$4="B",(('Flight Methodologies'!$E$19*'Flight Methodologies'!$E$17*$E215*SUM($O215:$P215)*$G215*'Emission Factors'!$E$7)),
IF('Flight Methodologies'!$D$4="C",(0.5*'Flight Methodologies'!$E$30*$E215*SUM($O215:$P215)*$G215*'Emission Factors'!$E$7),(('Flight Methodologies'!$E$42*'Flight Methodologies'!$E$40*$E215*SUM($O215:$P215)*$G215*'Emission Factors'!$E$7)))
)))
+
IF($N215=0,0,
IF('Flight Methodologies'!$K$4="A",(0.5*'Flight Methodologies'!$K$9*$E215*$N215*$G215*'Emission Factors'!$E$7),(('Flight Methodologies'!$K$19*'Flight Methodologies'!$K$17*$E215*N215*$G215*'Emission Factors'!$E$7)))
),"")</f>
        <v>0</v>
      </c>
      <c r="T215" s="104">
        <f>IFERROR(((K215*$D215*$E215*$G215*'Emission Factors'!$E$8))
+
IF(SUM($O215:$P215)=0,0,
IF('Flight Methodologies'!$D$4="A",0,
IF('Flight Methodologies'!$D$4="B",(('Flight Methodologies'!$E$20*'Flight Methodologies'!$E$17*$E215*SUM($O215:$P215)*$G215*'Emission Factors'!$E$8)),
IF('Flight Methodologies'!$D$4="C",0,(('Flight Methodologies'!$E$43*'Flight Methodologies'!$E$40*$E215*SUM($O215:$P215)*$G215*'Emission Factors'!$E$8)))
)))
+
IF($N215=0,0,
IF('Flight Methodologies'!$K$4="A",0,(('Flight Methodologies'!$K$20*'Flight Methodologies'!$K$17*$E215*N215*$G215*'Emission Factors'!$E$8)))
),"")</f>
        <v>0</v>
      </c>
      <c r="U215" s="104">
        <f>IFERROR(((L215*$D215*$E215*$G215*'Emission Factors'!$E$9))
+
IF(SUM($O215:$P215)=0,0,
IF('Flight Methodologies'!$D$4="A",0,
IF('Flight Methodologies'!$D$4="B",(('Flight Methodologies'!$E$21*'Flight Methodologies'!$E$17*$E215*SUM($O215:$P215)*$G215*'Emission Factors'!$E$9)),
IF('Flight Methodologies'!$D$4="C",0,(('Flight Methodologies'!$E$44*'Flight Methodologies'!$E$40*$E215*SUM($O215:$P215)*$G215*'Emission Factors'!$E$9)))
)))
+
IF($N215=0,0,
IF('Flight Methodologies'!$K$4="A",0,(('Flight Methodologies'!$K$21*'Flight Methodologies'!$K$17*$E215*N215*$G215*'Emission Factors'!$E$9)))
),"")</f>
        <v>0.55161213100671147</v>
      </c>
      <c r="V215" s="104">
        <f>IF(SUM(I215:P215)=0,"",
IF(SUM($O215:$P215)=0,0,
IF('Flight Methodologies'!$D$4="A",0,
IF('Flight Methodologies'!$D$4="B",(('Flight Methodologies'!$E$22*'Flight Methodologies'!$E$17*$E215*SUM($O215:$P215)*$G215*'Emission Factors'!$E$10)),
IF('Flight Methodologies'!$D$4="C",0,(('Flight Methodologies'!$E$45*'Flight Methodologies'!$E$40*$E215*SUM($O215:$P215)*$G215*'Emission Factors'!$E$10)))
)))
+
IF($N215=0,0,
IF('Flight Methodologies'!$K$4="A",0,(('Flight Methodologies'!$K$22*'Flight Methodologies'!$K$17*$E215*N215*$G215*'Emission Factors'!$E$10)))
))</f>
        <v>0.80252060006657711</v>
      </c>
      <c r="W215" s="104">
        <f>IFERROR(((M215*$D215*$E215*$G215*'Emission Factors'!$E$11))
+
IF(SUM($O215:$P215)=0,0,
IF('Flight Methodologies'!$D$4="A",0,
IF('Flight Methodologies'!$D$4="B",0,
IF('Flight Methodologies'!$D$4="C",0,0)
)))
+
IF($N215=0,0,
IF('Flight Methodologies'!$K$4="A",0,0)
),"")</f>
        <v>0</v>
      </c>
      <c r="X215" s="104">
        <f>IFERROR(IF('Flight Methodologies'!$K$4="A",((($D215-'Flight Methodologies'!$K$9)*$E215*$G215*$N215*'Emission Factors'!$E$12)),((($D215-'Flight Methodologies'!$K$17)*$E215*$G215*$N215*'Emission Factors'!$E$12))
)
+
IF(SUM($O215:$P215)=0,0,
IF('Flight Methodologies'!$D$4="A",0,
IF('Flight Methodologies'!$D$4="B",0,
IF('Flight Methodologies'!$D$4="C",('Flight Methodologies'!$E$29*$E215*SUM($O215:$P215)*$G215*'Emission Factors'!$E$12),('Flight Methodologies'!$E$39*$E215*SUM($O215:$P215)*$G215*'Emission Factors'!$E$12))
))),"")</f>
        <v>352.97474519999997</v>
      </c>
      <c r="Y215" s="104">
        <f>IFERROR(IF('Flight Methodologies'!$D$4="A",((($D215-'Flight Methodologies'!$E$9)*$E215*$G215*$O215*'Emission Factors'!$E$13)),
IF('Flight Methodologies'!$D$4="B",((($D215-'Flight Methodologies'!$E$17)*$E215*$G215*$O215*'Emission Factors'!$E$13)),
IF('Flight Methodologies'!$D$4="C",((($D215-SUM('Flight Methodologies'!$E$29:$E$30))*$E215*$G215*$O215*'Emission Factors'!$E$13)),((($D215-SUM('Flight Methodologies'!$E$39:$E$40))*$E215*$G215*$O215*'Emission Factors'!$E$13)))))
+
IF(SUM($O215:$P215)=0,0,
IF('Flight Methodologies'!$D$4="A",0,
IF('Flight Methodologies'!$D$4="B",0,
IF('Flight Methodologies'!$D$4="C",0,0)
)))
+
IF($N215=0,0,
IF('Flight Methodologies'!$K$4="A",0,0)
),"")</f>
        <v>0</v>
      </c>
      <c r="Z215" s="104">
        <f>IFERROR(IF('Flight Methodologies'!$D$4="A",((($D215-'Flight Methodologies'!$E$9)*$E215*$G215*$P215*'Emission Factors'!$E$14)),
IF('Flight Methodologies'!$D$4="B",((($D215-'Flight Methodologies'!$E$17)*$E215*$G215*$P215*'Emission Factors'!$E$14)),
IF('Flight Methodologies'!$D$4="C",((($D215-SUM('Flight Methodologies'!$E$29:$E$30))*$E215*$G215*$P215*'Emission Factors'!$E$14)),((($D215-SUM('Flight Methodologies'!$E$39:$E$40))*$E215*$G215*$P215*'Emission Factors'!$E$14)))))
+
IF(SUM($O215:$P215)=0,0,
IF('Flight Methodologies'!$D$4="A",0,
IF('Flight Methodologies'!$D$4="B",0,
IF('Flight Methodologies'!$D$4="C",0,0)
)))
+
IF($N215=0,0,
IF('Flight Methodologies'!$K$4="A",0,0)
),"")</f>
        <v>2652.0898476000002</v>
      </c>
      <c r="AA215" s="169">
        <f t="shared" si="6"/>
        <v>3007.3185815310735</v>
      </c>
      <c r="AC215" s="109">
        <f t="shared" si="7"/>
        <v>3.0073185815310737</v>
      </c>
    </row>
    <row r="216" spans="2:29" ht="31" x14ac:dyDescent="0.35">
      <c r="B216" s="63" t="s">
        <v>199</v>
      </c>
      <c r="C216" s="63" t="str">
        <f>IFERROR(VLOOKUP(B216,'Country and Student Data'!$B$5:$E$300,2,FALSE),"")</f>
        <v>North America</v>
      </c>
      <c r="D216" s="104">
        <f>IFERROR(
VLOOKUP($B216,'Country and Student Data'!$B$5:$D$300,3,FALSE)
+
IF(OR(C216="Home",C216="UK"),0,
IF('Flight Methodologies'!$D$4="A",'Flight Methodologies'!$E$9,
IF('Flight Methodologies'!$D$4="B",'Flight Methodologies'!$E$17,
IF('Flight Methodologies'!$D$4="C",'Flight Methodologies'!$E$29+'Flight Methodologies'!$E$30,'Flight Methodologies'!$E$39+'Flight Methodologies'!$E$40)))), "")</f>
        <v>7537.8499999999995</v>
      </c>
      <c r="E216" s="101">
        <f>IFERROR(VLOOKUP(B216,'Country and Student Data'!B:E,4,FALSE),"")</f>
        <v>0</v>
      </c>
      <c r="G216" s="85">
        <v>2</v>
      </c>
      <c r="H216" s="66"/>
      <c r="I216" s="86"/>
      <c r="J216" s="86"/>
      <c r="K216" s="86"/>
      <c r="L216" s="86"/>
      <c r="M216" s="86"/>
      <c r="N216" s="86"/>
      <c r="O216" s="86"/>
      <c r="P216" s="86">
        <v>1</v>
      </c>
      <c r="R216" s="104">
        <f>IFERROR(
((I216*$D216*$E216*$G216*'Emission Factors'!$E$6))
+
IF(SUM($O216:$P216)=0,0,
IF('Flight Methodologies'!$D$4="A",(0.5*'Flight Methodologies'!$E$9*$E216*SUM($O216:$P216)*$G216*'Emission Factors'!$E$6),
IF('Flight Methodologies'!$D$4="B",(('Flight Methodologies'!$E$18*'Flight Methodologies'!$E$17*$E216*SUM($O216:$P216)*$G216*'Emission Factors'!$E$6)),
IF('Flight Methodologies'!$D$4="C",(0.5*'Flight Methodologies'!$E$30*$E216*SUM($O216:$P216)*$G216*'Emission Factors'!$E$6),(('Flight Methodologies'!$E$41*'Flight Methodologies'!$E$40*$E216*SUM($O216:$P216)*$G216*'Emission Factors'!$E$6)))
)))
+
IF($N216=0,0,
IF('Flight Methodologies'!$K$4="A",(0.5*'Flight Methodologies'!$K$9*$E216*$N216*$G216*'Emission Factors'!$E$6),(('Flight Methodologies'!$K$18*'Flight Methodologies'!$K$17*$E216*N216*$G216*'Emission Factors'!$E$6)))
),"")</f>
        <v>0</v>
      </c>
      <c r="S216" s="104">
        <f>IFERROR(((J216*$D216*$E216*$G216*'Emission Factors'!$E$7))
+
IF(SUM($O216:$P216)=0,0,
IF('Flight Methodologies'!$D$4="A",(0.5*'Flight Methodologies'!$E$9*$E216*SUM($O216:$P216)*$G216*'Emission Factors'!$E$7),
IF('Flight Methodologies'!$D$4="B",(('Flight Methodologies'!$E$19*'Flight Methodologies'!$E$17*$E216*SUM($O216:$P216)*$G216*'Emission Factors'!$E$7)),
IF('Flight Methodologies'!$D$4="C",(0.5*'Flight Methodologies'!$E$30*$E216*SUM($O216:$P216)*$G216*'Emission Factors'!$E$7),(('Flight Methodologies'!$E$42*'Flight Methodologies'!$E$40*$E216*SUM($O216:$P216)*$G216*'Emission Factors'!$E$7)))
)))
+
IF($N216=0,0,
IF('Flight Methodologies'!$K$4="A",(0.5*'Flight Methodologies'!$K$9*$E216*$N216*$G216*'Emission Factors'!$E$7),(('Flight Methodologies'!$K$19*'Flight Methodologies'!$K$17*$E216*N216*$G216*'Emission Factors'!$E$7)))
),"")</f>
        <v>0</v>
      </c>
      <c r="T216" s="104">
        <f>IFERROR(((K216*$D216*$E216*$G216*'Emission Factors'!$E$8))
+
IF(SUM($O216:$P216)=0,0,
IF('Flight Methodologies'!$D$4="A",0,
IF('Flight Methodologies'!$D$4="B",(('Flight Methodologies'!$E$20*'Flight Methodologies'!$E$17*$E216*SUM($O216:$P216)*$G216*'Emission Factors'!$E$8)),
IF('Flight Methodologies'!$D$4="C",0,(('Flight Methodologies'!$E$43*'Flight Methodologies'!$E$40*$E216*SUM($O216:$P216)*$G216*'Emission Factors'!$E$8)))
)))
+
IF($N216=0,0,
IF('Flight Methodologies'!$K$4="A",0,(('Flight Methodologies'!$K$20*'Flight Methodologies'!$K$17*$E216*N216*$G216*'Emission Factors'!$E$8)))
),"")</f>
        <v>0</v>
      </c>
      <c r="U216" s="104">
        <f>IFERROR(((L216*$D216*$E216*$G216*'Emission Factors'!$E$9))
+
IF(SUM($O216:$P216)=0,0,
IF('Flight Methodologies'!$D$4="A",0,
IF('Flight Methodologies'!$D$4="B",(('Flight Methodologies'!$E$21*'Flight Methodologies'!$E$17*$E216*SUM($O216:$P216)*$G216*'Emission Factors'!$E$9)),
IF('Flight Methodologies'!$D$4="C",0,(('Flight Methodologies'!$E$44*'Flight Methodologies'!$E$40*$E216*SUM($O216:$P216)*$G216*'Emission Factors'!$E$9)))
)))
+
IF($N216=0,0,
IF('Flight Methodologies'!$K$4="A",0,(('Flight Methodologies'!$K$21*'Flight Methodologies'!$K$17*$E216*N216*$G216*'Emission Factors'!$E$9)))
),"")</f>
        <v>0</v>
      </c>
      <c r="V216" s="104">
        <f>IF(SUM(I216:P216)=0,"",
IF(SUM($O216:$P216)=0,0,
IF('Flight Methodologies'!$D$4="A",0,
IF('Flight Methodologies'!$D$4="B",(('Flight Methodologies'!$E$22*'Flight Methodologies'!$E$17*$E216*SUM($O216:$P216)*$G216*'Emission Factors'!$E$10)),
IF('Flight Methodologies'!$D$4="C",0,(('Flight Methodologies'!$E$45*'Flight Methodologies'!$E$40*$E216*SUM($O216:$P216)*$G216*'Emission Factors'!$E$10)))
)))
+
IF($N216=0,0,
IF('Flight Methodologies'!$K$4="A",0,(('Flight Methodologies'!$K$22*'Flight Methodologies'!$K$17*$E216*N216*$G216*'Emission Factors'!$E$10)))
))</f>
        <v>0</v>
      </c>
      <c r="W216" s="104">
        <f>IFERROR(((M216*$D216*$E216*$G216*'Emission Factors'!$E$11))
+
IF(SUM($O216:$P216)=0,0,
IF('Flight Methodologies'!$D$4="A",0,
IF('Flight Methodologies'!$D$4="B",0,
IF('Flight Methodologies'!$D$4="C",0,0)
)))
+
IF($N216=0,0,
IF('Flight Methodologies'!$K$4="A",0,0)
),"")</f>
        <v>0</v>
      </c>
      <c r="X216" s="104">
        <f>IFERROR(IF('Flight Methodologies'!$K$4="A",((($D216-'Flight Methodologies'!$K$9)*$E216*$G216*$N216*'Emission Factors'!$E$12)),((($D216-'Flight Methodologies'!$K$17)*$E216*$G216*$N216*'Emission Factors'!$E$12))
)
+
IF(SUM($O216:$P216)=0,0,
IF('Flight Methodologies'!$D$4="A",0,
IF('Flight Methodologies'!$D$4="B",0,
IF('Flight Methodologies'!$D$4="C",('Flight Methodologies'!$E$29*$E216*SUM($O216:$P216)*$G216*'Emission Factors'!$E$12),('Flight Methodologies'!$E$39*$E216*SUM($O216:$P216)*$G216*'Emission Factors'!$E$12))
))),"")</f>
        <v>0</v>
      </c>
      <c r="Y216" s="104">
        <f>IFERROR(IF('Flight Methodologies'!$D$4="A",((($D216-'Flight Methodologies'!$E$9)*$E216*$G216*$O216*'Emission Factors'!$E$13)),
IF('Flight Methodologies'!$D$4="B",((($D216-'Flight Methodologies'!$E$17)*$E216*$G216*$O216*'Emission Factors'!$E$13)),
IF('Flight Methodologies'!$D$4="C",((($D216-SUM('Flight Methodologies'!$E$29:$E$30))*$E216*$G216*$O216*'Emission Factors'!$E$13)),((($D216-SUM('Flight Methodologies'!$E$39:$E$40))*$E216*$G216*$O216*'Emission Factors'!$E$13)))))
+
IF(SUM($O216:$P216)=0,0,
IF('Flight Methodologies'!$D$4="A",0,
IF('Flight Methodologies'!$D$4="B",0,
IF('Flight Methodologies'!$D$4="C",0,0)
)))
+
IF($N216=0,0,
IF('Flight Methodologies'!$K$4="A",0,0)
),"")</f>
        <v>0</v>
      </c>
      <c r="Z216" s="104">
        <f>IFERROR(IF('Flight Methodologies'!$D$4="A",((($D216-'Flight Methodologies'!$E$9)*$E216*$G216*$P216*'Emission Factors'!$E$14)),
IF('Flight Methodologies'!$D$4="B",((($D216-'Flight Methodologies'!$E$17)*$E216*$G216*$P216*'Emission Factors'!$E$14)),
IF('Flight Methodologies'!$D$4="C",((($D216-SUM('Flight Methodologies'!$E$29:$E$30))*$E216*$G216*$P216*'Emission Factors'!$E$14)),((($D216-SUM('Flight Methodologies'!$E$39:$E$40))*$E216*$G216*$P216*'Emission Factors'!$E$14)))))
+
IF(SUM($O216:$P216)=0,0,
IF('Flight Methodologies'!$D$4="A",0,
IF('Flight Methodologies'!$D$4="B",0,
IF('Flight Methodologies'!$D$4="C",0,0)
)))
+
IF($N216=0,0,
IF('Flight Methodologies'!$K$4="A",0,0)
),"")</f>
        <v>0</v>
      </c>
      <c r="AA216" s="169">
        <f t="shared" si="6"/>
        <v>0</v>
      </c>
      <c r="AC216" s="109">
        <f t="shared" si="7"/>
        <v>0</v>
      </c>
    </row>
    <row r="217" spans="2:29" x14ac:dyDescent="0.35">
      <c r="B217" s="63" t="s">
        <v>200</v>
      </c>
      <c r="C217" s="63" t="str">
        <f>IFERROR(VLOOKUP(B217,'Country and Student Data'!$B$5:$E$300,2,FALSE),"")</f>
        <v>Africa</v>
      </c>
      <c r="D217" s="104">
        <f>IFERROR(
VLOOKUP($B217,'Country and Student Data'!$B$5:$D$300,3,FALSE)
+
IF(OR(C217="Home",C217="UK"),0,
IF('Flight Methodologies'!$D$4="A",'Flight Methodologies'!$E$9,
IF('Flight Methodologies'!$D$4="B",'Flight Methodologies'!$E$17,
IF('Flight Methodologies'!$D$4="C",'Flight Methodologies'!$E$29+'Flight Methodologies'!$E$30,'Flight Methodologies'!$E$39+'Flight Methodologies'!$E$40)))), "")</f>
        <v>5594.57</v>
      </c>
      <c r="E217" s="101">
        <f>IFERROR(VLOOKUP(B217,'Country and Student Data'!B:E,4,FALSE),"")</f>
        <v>4</v>
      </c>
      <c r="G217" s="85">
        <v>2</v>
      </c>
      <c r="H217" s="66"/>
      <c r="I217" s="86"/>
      <c r="J217" s="86"/>
      <c r="K217" s="86"/>
      <c r="L217" s="86"/>
      <c r="M217" s="86"/>
      <c r="N217" s="86"/>
      <c r="O217" s="86"/>
      <c r="P217" s="86">
        <v>1</v>
      </c>
      <c r="R217" s="104">
        <f>IFERROR(
((I217*$D217*$E217*$G217*'Emission Factors'!$E$6))
+
IF(SUM($O217:$P217)=0,0,
IF('Flight Methodologies'!$D$4="A",(0.5*'Flight Methodologies'!$E$9*$E217*SUM($O217:$P217)*$G217*'Emission Factors'!$E$6),
IF('Flight Methodologies'!$D$4="B",(('Flight Methodologies'!$E$18*'Flight Methodologies'!$E$17*$E217*SUM($O217:$P217)*$G217*'Emission Factors'!$E$6)),
IF('Flight Methodologies'!$D$4="C",(0.5*'Flight Methodologies'!$E$30*$E217*SUM($O217:$P217)*$G217*'Emission Factors'!$E$6),(('Flight Methodologies'!$E$41*'Flight Methodologies'!$E$40*$E217*SUM($O217:$P217)*$G217*'Emission Factors'!$E$6)))
)))
+
IF($N217=0,0,
IF('Flight Methodologies'!$K$4="A",(0.5*'Flight Methodologies'!$K$9*$E217*$N217*$G217*'Emission Factors'!$E$6),(('Flight Methodologies'!$K$18*'Flight Methodologies'!$K$17*$E217*N217*$G217*'Emission Factors'!$E$6)))
),"")</f>
        <v>3.5994240000000004</v>
      </c>
      <c r="S217" s="104">
        <f>IFERROR(((J217*$D217*$E217*$G217*'Emission Factors'!$E$7))
+
IF(SUM($O217:$P217)=0,0,
IF('Flight Methodologies'!$D$4="A",(0.5*'Flight Methodologies'!$E$9*$E217*SUM($O217:$P217)*$G217*'Emission Factors'!$E$7),
IF('Flight Methodologies'!$D$4="B",(('Flight Methodologies'!$E$19*'Flight Methodologies'!$E$17*$E217*SUM($O217:$P217)*$G217*'Emission Factors'!$E$7)),
IF('Flight Methodologies'!$D$4="C",(0.5*'Flight Methodologies'!$E$30*$E217*SUM($O217:$P217)*$G217*'Emission Factors'!$E$7),(('Flight Methodologies'!$E$42*'Flight Methodologies'!$E$40*$E217*SUM($O217:$P217)*$G217*'Emission Factors'!$E$7)))
)))
+
IF($N217=0,0,
IF('Flight Methodologies'!$K$4="A",(0.5*'Flight Methodologies'!$K$9*$E217*$N217*$G217*'Emission Factors'!$E$7),(('Flight Methodologies'!$K$19*'Flight Methodologies'!$K$17*$E217*N217*$G217*'Emission Factors'!$E$7)))
),"")</f>
        <v>0</v>
      </c>
      <c r="T217" s="104">
        <f>IFERROR(((K217*$D217*$E217*$G217*'Emission Factors'!$E$8))
+
IF(SUM($O217:$P217)=0,0,
IF('Flight Methodologies'!$D$4="A",0,
IF('Flight Methodologies'!$D$4="B",(('Flight Methodologies'!$E$20*'Flight Methodologies'!$E$17*$E217*SUM($O217:$P217)*$G217*'Emission Factors'!$E$8)),
IF('Flight Methodologies'!$D$4="C",0,(('Flight Methodologies'!$E$43*'Flight Methodologies'!$E$40*$E217*SUM($O217:$P217)*$G217*'Emission Factors'!$E$8)))
)))
+
IF($N217=0,0,
IF('Flight Methodologies'!$K$4="A",0,(('Flight Methodologies'!$K$20*'Flight Methodologies'!$K$17*$E217*N217*$G217*'Emission Factors'!$E$8)))
),"")</f>
        <v>0</v>
      </c>
      <c r="U217" s="104">
        <f>IFERROR(((L217*$D217*$E217*$G217*'Emission Factors'!$E$9))
+
IF(SUM($O217:$P217)=0,0,
IF('Flight Methodologies'!$D$4="A",0,
IF('Flight Methodologies'!$D$4="B",(('Flight Methodologies'!$E$21*'Flight Methodologies'!$E$17*$E217*SUM($O217:$P217)*$G217*'Emission Factors'!$E$9)),
IF('Flight Methodologies'!$D$4="C",0,(('Flight Methodologies'!$E$44*'Flight Methodologies'!$E$40*$E217*SUM($O217:$P217)*$G217*'Emission Factors'!$E$9)))
)))
+
IF($N217=0,0,
IF('Flight Methodologies'!$K$4="A",0,(('Flight Methodologies'!$K$21*'Flight Methodologies'!$K$17*$E217*N217*$G217*'Emission Factors'!$E$9)))
),"")</f>
        <v>2.2064485240268459</v>
      </c>
      <c r="V217" s="104">
        <f>IF(SUM(I217:P217)=0,"",
IF(SUM($O217:$P217)=0,0,
IF('Flight Methodologies'!$D$4="A",0,
IF('Flight Methodologies'!$D$4="B",(('Flight Methodologies'!$E$22*'Flight Methodologies'!$E$17*$E217*SUM($O217:$P217)*$G217*'Emission Factors'!$E$10)),
IF('Flight Methodologies'!$D$4="C",0,(('Flight Methodologies'!$E$45*'Flight Methodologies'!$E$40*$E217*SUM($O217:$P217)*$G217*'Emission Factors'!$E$10)))
)))
+
IF($N217=0,0,
IF('Flight Methodologies'!$K$4="A",0,(('Flight Methodologies'!$K$22*'Flight Methodologies'!$K$17*$E217*N217*$G217*'Emission Factors'!$E$10)))
))</f>
        <v>3.2100824002663084</v>
      </c>
      <c r="W217" s="104">
        <f>IFERROR(((M217*$D217*$E217*$G217*'Emission Factors'!$E$11))
+
IF(SUM($O217:$P217)=0,0,
IF('Flight Methodologies'!$D$4="A",0,
IF('Flight Methodologies'!$D$4="B",0,
IF('Flight Methodologies'!$D$4="C",0,0)
)))
+
IF($N217=0,0,
IF('Flight Methodologies'!$K$4="A",0,0)
),"")</f>
        <v>0</v>
      </c>
      <c r="X217" s="104">
        <f>IFERROR(IF('Flight Methodologies'!$K$4="A",((($D217-'Flight Methodologies'!$K$9)*$E217*$G217*$N217*'Emission Factors'!$E$12)),((($D217-'Flight Methodologies'!$K$17)*$E217*$G217*$N217*'Emission Factors'!$E$12))
)
+
IF(SUM($O217:$P217)=0,0,
IF('Flight Methodologies'!$D$4="A",0,
IF('Flight Methodologies'!$D$4="B",0,
IF('Flight Methodologies'!$D$4="C",('Flight Methodologies'!$E$29*$E217*SUM($O217:$P217)*$G217*'Emission Factors'!$E$12),('Flight Methodologies'!$E$39*$E217*SUM($O217:$P217)*$G217*'Emission Factors'!$E$12))
))),"")</f>
        <v>1411.8989807999999</v>
      </c>
      <c r="Y217" s="104">
        <f>IFERROR(IF('Flight Methodologies'!$D$4="A",((($D217-'Flight Methodologies'!$E$9)*$E217*$G217*$O217*'Emission Factors'!$E$13)),
IF('Flight Methodologies'!$D$4="B",((($D217-'Flight Methodologies'!$E$17)*$E217*$G217*$O217*'Emission Factors'!$E$13)),
IF('Flight Methodologies'!$D$4="C",((($D217-SUM('Flight Methodologies'!$E$29:$E$30))*$E217*$G217*$O217*'Emission Factors'!$E$13)),((($D217-SUM('Flight Methodologies'!$E$39:$E$40))*$E217*$G217*$O217*'Emission Factors'!$E$13)))))
+
IF(SUM($O217:$P217)=0,0,
IF('Flight Methodologies'!$D$4="A",0,
IF('Flight Methodologies'!$D$4="B",0,
IF('Flight Methodologies'!$D$4="C",0,0)
)))
+
IF($N217=0,0,
IF('Flight Methodologies'!$K$4="A",0,0)
),"")</f>
        <v>0</v>
      </c>
      <c r="Z217" s="104">
        <f>IFERROR(IF('Flight Methodologies'!$D$4="A",((($D217-'Flight Methodologies'!$E$9)*$E217*$G217*$P217*'Emission Factors'!$E$14)),
IF('Flight Methodologies'!$D$4="B",((($D217-'Flight Methodologies'!$E$17)*$E217*$G217*$P217*'Emission Factors'!$E$14)),
IF('Flight Methodologies'!$D$4="C",((($D217-SUM('Flight Methodologies'!$E$29:$E$30))*$E217*$G217*$P217*'Emission Factors'!$E$14)),((($D217-SUM('Flight Methodologies'!$E$39:$E$40))*$E217*$G217*$P217*'Emission Factors'!$E$14)))))
+
IF(SUM($O217:$P217)=0,0,
IF('Flight Methodologies'!$D$4="A",0,
IF('Flight Methodologies'!$D$4="B",0,
IF('Flight Methodologies'!$D$4="C",0,0)
)))
+
IF($N217=0,0,
IF('Flight Methodologies'!$K$4="A",0,0)
),"")</f>
        <v>7906.7463200000002</v>
      </c>
      <c r="AA217" s="169">
        <f t="shared" si="6"/>
        <v>9327.6612557242934</v>
      </c>
      <c r="AC217" s="109">
        <f t="shared" si="7"/>
        <v>9.3276612557242942</v>
      </c>
    </row>
    <row r="218" spans="2:29" ht="31" x14ac:dyDescent="0.35">
      <c r="B218" s="63" t="s">
        <v>201</v>
      </c>
      <c r="C218" s="63" t="str">
        <f>IFERROR(VLOOKUP(B218,'Country and Student Data'!$B$5:$E$300,2,FALSE),"")</f>
        <v>South America</v>
      </c>
      <c r="D218" s="104">
        <f>IFERROR(
VLOOKUP($B218,'Country and Student Data'!$B$5:$D$300,3,FALSE)
+
IF(OR(C218="Home",C218="UK"),0,
IF('Flight Methodologies'!$D$4="A",'Flight Methodologies'!$E$9,
IF('Flight Methodologies'!$D$4="B",'Flight Methodologies'!$E$17,
IF('Flight Methodologies'!$D$4="C",'Flight Methodologies'!$E$29+'Flight Methodologies'!$E$30,'Flight Methodologies'!$E$39+'Flight Methodologies'!$E$40)))), "")</f>
        <v>7794.57</v>
      </c>
      <c r="E218" s="101">
        <f>IFERROR(VLOOKUP(B218,'Country and Student Data'!B:E,4,FALSE),"")</f>
        <v>0</v>
      </c>
      <c r="G218" s="85">
        <v>2</v>
      </c>
      <c r="H218" s="66"/>
      <c r="I218" s="86"/>
      <c r="J218" s="86"/>
      <c r="K218" s="86"/>
      <c r="L218" s="86"/>
      <c r="M218" s="86"/>
      <c r="N218" s="86"/>
      <c r="O218" s="86"/>
      <c r="P218" s="86">
        <v>1</v>
      </c>
      <c r="R218" s="104">
        <f>IFERROR(
((I218*$D218*$E218*$G218*'Emission Factors'!$E$6))
+
IF(SUM($O218:$P218)=0,0,
IF('Flight Methodologies'!$D$4="A",(0.5*'Flight Methodologies'!$E$9*$E218*SUM($O218:$P218)*$G218*'Emission Factors'!$E$6),
IF('Flight Methodologies'!$D$4="B",(('Flight Methodologies'!$E$18*'Flight Methodologies'!$E$17*$E218*SUM($O218:$P218)*$G218*'Emission Factors'!$E$6)),
IF('Flight Methodologies'!$D$4="C",(0.5*'Flight Methodologies'!$E$30*$E218*SUM($O218:$P218)*$G218*'Emission Factors'!$E$6),(('Flight Methodologies'!$E$41*'Flight Methodologies'!$E$40*$E218*SUM($O218:$P218)*$G218*'Emission Factors'!$E$6)))
)))
+
IF($N218=0,0,
IF('Flight Methodologies'!$K$4="A",(0.5*'Flight Methodologies'!$K$9*$E218*$N218*$G218*'Emission Factors'!$E$6),(('Flight Methodologies'!$K$18*'Flight Methodologies'!$K$17*$E218*N218*$G218*'Emission Factors'!$E$6)))
),"")</f>
        <v>0</v>
      </c>
      <c r="S218" s="104">
        <f>IFERROR(((J218*$D218*$E218*$G218*'Emission Factors'!$E$7))
+
IF(SUM($O218:$P218)=0,0,
IF('Flight Methodologies'!$D$4="A",(0.5*'Flight Methodologies'!$E$9*$E218*SUM($O218:$P218)*$G218*'Emission Factors'!$E$7),
IF('Flight Methodologies'!$D$4="B",(('Flight Methodologies'!$E$19*'Flight Methodologies'!$E$17*$E218*SUM($O218:$P218)*$G218*'Emission Factors'!$E$7)),
IF('Flight Methodologies'!$D$4="C",(0.5*'Flight Methodologies'!$E$30*$E218*SUM($O218:$P218)*$G218*'Emission Factors'!$E$7),(('Flight Methodologies'!$E$42*'Flight Methodologies'!$E$40*$E218*SUM($O218:$P218)*$G218*'Emission Factors'!$E$7)))
)))
+
IF($N218=0,0,
IF('Flight Methodologies'!$K$4="A",(0.5*'Flight Methodologies'!$K$9*$E218*$N218*$G218*'Emission Factors'!$E$7),(('Flight Methodologies'!$K$19*'Flight Methodologies'!$K$17*$E218*N218*$G218*'Emission Factors'!$E$7)))
),"")</f>
        <v>0</v>
      </c>
      <c r="T218" s="104">
        <f>IFERROR(((K218*$D218*$E218*$G218*'Emission Factors'!$E$8))
+
IF(SUM($O218:$P218)=0,0,
IF('Flight Methodologies'!$D$4="A",0,
IF('Flight Methodologies'!$D$4="B",(('Flight Methodologies'!$E$20*'Flight Methodologies'!$E$17*$E218*SUM($O218:$P218)*$G218*'Emission Factors'!$E$8)),
IF('Flight Methodologies'!$D$4="C",0,(('Flight Methodologies'!$E$43*'Flight Methodologies'!$E$40*$E218*SUM($O218:$P218)*$G218*'Emission Factors'!$E$8)))
)))
+
IF($N218=0,0,
IF('Flight Methodologies'!$K$4="A",0,(('Flight Methodologies'!$K$20*'Flight Methodologies'!$K$17*$E218*N218*$G218*'Emission Factors'!$E$8)))
),"")</f>
        <v>0</v>
      </c>
      <c r="U218" s="104">
        <f>IFERROR(((L218*$D218*$E218*$G218*'Emission Factors'!$E$9))
+
IF(SUM($O218:$P218)=0,0,
IF('Flight Methodologies'!$D$4="A",0,
IF('Flight Methodologies'!$D$4="B",(('Flight Methodologies'!$E$21*'Flight Methodologies'!$E$17*$E218*SUM($O218:$P218)*$G218*'Emission Factors'!$E$9)),
IF('Flight Methodologies'!$D$4="C",0,(('Flight Methodologies'!$E$44*'Flight Methodologies'!$E$40*$E218*SUM($O218:$P218)*$G218*'Emission Factors'!$E$9)))
)))
+
IF($N218=0,0,
IF('Flight Methodologies'!$K$4="A",0,(('Flight Methodologies'!$K$21*'Flight Methodologies'!$K$17*$E218*N218*$G218*'Emission Factors'!$E$9)))
),"")</f>
        <v>0</v>
      </c>
      <c r="V218" s="104">
        <f>IF(SUM(I218:P218)=0,"",
IF(SUM($O218:$P218)=0,0,
IF('Flight Methodologies'!$D$4="A",0,
IF('Flight Methodologies'!$D$4="B",(('Flight Methodologies'!$E$22*'Flight Methodologies'!$E$17*$E218*SUM($O218:$P218)*$G218*'Emission Factors'!$E$10)),
IF('Flight Methodologies'!$D$4="C",0,(('Flight Methodologies'!$E$45*'Flight Methodologies'!$E$40*$E218*SUM($O218:$P218)*$G218*'Emission Factors'!$E$10)))
)))
+
IF($N218=0,0,
IF('Flight Methodologies'!$K$4="A",0,(('Flight Methodologies'!$K$22*'Flight Methodologies'!$K$17*$E218*N218*$G218*'Emission Factors'!$E$10)))
))</f>
        <v>0</v>
      </c>
      <c r="W218" s="104">
        <f>IFERROR(((M218*$D218*$E218*$G218*'Emission Factors'!$E$11))
+
IF(SUM($O218:$P218)=0,0,
IF('Flight Methodologies'!$D$4="A",0,
IF('Flight Methodologies'!$D$4="B",0,
IF('Flight Methodologies'!$D$4="C",0,0)
)))
+
IF($N218=0,0,
IF('Flight Methodologies'!$K$4="A",0,0)
),"")</f>
        <v>0</v>
      </c>
      <c r="X218" s="104">
        <f>IFERROR(IF('Flight Methodologies'!$K$4="A",((($D218-'Flight Methodologies'!$K$9)*$E218*$G218*$N218*'Emission Factors'!$E$12)),((($D218-'Flight Methodologies'!$K$17)*$E218*$G218*$N218*'Emission Factors'!$E$12))
)
+
IF(SUM($O218:$P218)=0,0,
IF('Flight Methodologies'!$D$4="A",0,
IF('Flight Methodologies'!$D$4="B",0,
IF('Flight Methodologies'!$D$4="C",('Flight Methodologies'!$E$29*$E218*SUM($O218:$P218)*$G218*'Emission Factors'!$E$12),('Flight Methodologies'!$E$39*$E218*SUM($O218:$P218)*$G218*'Emission Factors'!$E$12))
))),"")</f>
        <v>0</v>
      </c>
      <c r="Y218" s="104">
        <f>IFERROR(IF('Flight Methodologies'!$D$4="A",((($D218-'Flight Methodologies'!$E$9)*$E218*$G218*$O218*'Emission Factors'!$E$13)),
IF('Flight Methodologies'!$D$4="B",((($D218-'Flight Methodologies'!$E$17)*$E218*$G218*$O218*'Emission Factors'!$E$13)),
IF('Flight Methodologies'!$D$4="C",((($D218-SUM('Flight Methodologies'!$E$29:$E$30))*$E218*$G218*$O218*'Emission Factors'!$E$13)),((($D218-SUM('Flight Methodologies'!$E$39:$E$40))*$E218*$G218*$O218*'Emission Factors'!$E$13)))))
+
IF(SUM($O218:$P218)=0,0,
IF('Flight Methodologies'!$D$4="A",0,
IF('Flight Methodologies'!$D$4="B",0,
IF('Flight Methodologies'!$D$4="C",0,0)
)))
+
IF($N218=0,0,
IF('Flight Methodologies'!$K$4="A",0,0)
),"")</f>
        <v>0</v>
      </c>
      <c r="Z218" s="104">
        <f>IFERROR(IF('Flight Methodologies'!$D$4="A",((($D218-'Flight Methodologies'!$E$9)*$E218*$G218*$P218*'Emission Factors'!$E$14)),
IF('Flight Methodologies'!$D$4="B",((($D218-'Flight Methodologies'!$E$17)*$E218*$G218*$P218*'Emission Factors'!$E$14)),
IF('Flight Methodologies'!$D$4="C",((($D218-SUM('Flight Methodologies'!$E$29:$E$30))*$E218*$G218*$P218*'Emission Factors'!$E$14)),((($D218-SUM('Flight Methodologies'!$E$39:$E$40))*$E218*$G218*$P218*'Emission Factors'!$E$14)))))
+
IF(SUM($O218:$P218)=0,0,
IF('Flight Methodologies'!$D$4="A",0,
IF('Flight Methodologies'!$D$4="B",0,
IF('Flight Methodologies'!$D$4="C",0,0)
)))
+
IF($N218=0,0,
IF('Flight Methodologies'!$K$4="A",0,0)
),"")</f>
        <v>0</v>
      </c>
      <c r="AA218" s="169">
        <f t="shared" si="6"/>
        <v>0</v>
      </c>
      <c r="AC218" s="109">
        <f t="shared" si="7"/>
        <v>0</v>
      </c>
    </row>
    <row r="219" spans="2:29" x14ac:dyDescent="0.35">
      <c r="B219" s="63" t="s">
        <v>202</v>
      </c>
      <c r="C219" s="63" t="str">
        <f>IFERROR(VLOOKUP(B219,'Country and Student Data'!$B$5:$E$300,2,FALSE),"")</f>
        <v>Africa</v>
      </c>
      <c r="D219" s="104">
        <f>IFERROR(
VLOOKUP($B219,'Country and Student Data'!$B$5:$D$300,3,FALSE)
+
IF(OR(C219="Home",C219="UK"),0,
IF('Flight Methodologies'!$D$4="A",'Flight Methodologies'!$E$9,
IF('Flight Methodologies'!$D$4="B",'Flight Methodologies'!$E$17,
IF('Flight Methodologies'!$D$4="C",'Flight Methodologies'!$E$29+'Flight Methodologies'!$E$30,'Flight Methodologies'!$E$39+'Flight Methodologies'!$E$40)))), "")</f>
        <v>9744.57</v>
      </c>
      <c r="E219" s="101">
        <f>IFERROR(VLOOKUP(B219,'Country and Student Data'!B:E,4,FALSE),"")</f>
        <v>0</v>
      </c>
      <c r="G219" s="85">
        <v>2</v>
      </c>
      <c r="H219" s="66"/>
      <c r="I219" s="86"/>
      <c r="J219" s="86"/>
      <c r="K219" s="86"/>
      <c r="L219" s="86"/>
      <c r="M219" s="86"/>
      <c r="N219" s="86"/>
      <c r="O219" s="86"/>
      <c r="P219" s="86">
        <v>1</v>
      </c>
      <c r="R219" s="104">
        <f>IFERROR(
((I219*$D219*$E219*$G219*'Emission Factors'!$E$6))
+
IF(SUM($O219:$P219)=0,0,
IF('Flight Methodologies'!$D$4="A",(0.5*'Flight Methodologies'!$E$9*$E219*SUM($O219:$P219)*$G219*'Emission Factors'!$E$6),
IF('Flight Methodologies'!$D$4="B",(('Flight Methodologies'!$E$18*'Flight Methodologies'!$E$17*$E219*SUM($O219:$P219)*$G219*'Emission Factors'!$E$6)),
IF('Flight Methodologies'!$D$4="C",(0.5*'Flight Methodologies'!$E$30*$E219*SUM($O219:$P219)*$G219*'Emission Factors'!$E$6),(('Flight Methodologies'!$E$41*'Flight Methodologies'!$E$40*$E219*SUM($O219:$P219)*$G219*'Emission Factors'!$E$6)))
)))
+
IF($N219=0,0,
IF('Flight Methodologies'!$K$4="A",(0.5*'Flight Methodologies'!$K$9*$E219*$N219*$G219*'Emission Factors'!$E$6),(('Flight Methodologies'!$K$18*'Flight Methodologies'!$K$17*$E219*N219*$G219*'Emission Factors'!$E$6)))
),"")</f>
        <v>0</v>
      </c>
      <c r="S219" s="104">
        <f>IFERROR(((J219*$D219*$E219*$G219*'Emission Factors'!$E$7))
+
IF(SUM($O219:$P219)=0,0,
IF('Flight Methodologies'!$D$4="A",(0.5*'Flight Methodologies'!$E$9*$E219*SUM($O219:$P219)*$G219*'Emission Factors'!$E$7),
IF('Flight Methodologies'!$D$4="B",(('Flight Methodologies'!$E$19*'Flight Methodologies'!$E$17*$E219*SUM($O219:$P219)*$G219*'Emission Factors'!$E$7)),
IF('Flight Methodologies'!$D$4="C",(0.5*'Flight Methodologies'!$E$30*$E219*SUM($O219:$P219)*$G219*'Emission Factors'!$E$7),(('Flight Methodologies'!$E$42*'Flight Methodologies'!$E$40*$E219*SUM($O219:$P219)*$G219*'Emission Factors'!$E$7)))
)))
+
IF($N219=0,0,
IF('Flight Methodologies'!$K$4="A",(0.5*'Flight Methodologies'!$K$9*$E219*$N219*$G219*'Emission Factors'!$E$7),(('Flight Methodologies'!$K$19*'Flight Methodologies'!$K$17*$E219*N219*$G219*'Emission Factors'!$E$7)))
),"")</f>
        <v>0</v>
      </c>
      <c r="T219" s="104">
        <f>IFERROR(((K219*$D219*$E219*$G219*'Emission Factors'!$E$8))
+
IF(SUM($O219:$P219)=0,0,
IF('Flight Methodologies'!$D$4="A",0,
IF('Flight Methodologies'!$D$4="B",(('Flight Methodologies'!$E$20*'Flight Methodologies'!$E$17*$E219*SUM($O219:$P219)*$G219*'Emission Factors'!$E$8)),
IF('Flight Methodologies'!$D$4="C",0,(('Flight Methodologies'!$E$43*'Flight Methodologies'!$E$40*$E219*SUM($O219:$P219)*$G219*'Emission Factors'!$E$8)))
)))
+
IF($N219=0,0,
IF('Flight Methodologies'!$K$4="A",0,(('Flight Methodologies'!$K$20*'Flight Methodologies'!$K$17*$E219*N219*$G219*'Emission Factors'!$E$8)))
),"")</f>
        <v>0</v>
      </c>
      <c r="U219" s="104">
        <f>IFERROR(((L219*$D219*$E219*$G219*'Emission Factors'!$E$9))
+
IF(SUM($O219:$P219)=0,0,
IF('Flight Methodologies'!$D$4="A",0,
IF('Flight Methodologies'!$D$4="B",(('Flight Methodologies'!$E$21*'Flight Methodologies'!$E$17*$E219*SUM($O219:$P219)*$G219*'Emission Factors'!$E$9)),
IF('Flight Methodologies'!$D$4="C",0,(('Flight Methodologies'!$E$44*'Flight Methodologies'!$E$40*$E219*SUM($O219:$P219)*$G219*'Emission Factors'!$E$9)))
)))
+
IF($N219=0,0,
IF('Flight Methodologies'!$K$4="A",0,(('Flight Methodologies'!$K$21*'Flight Methodologies'!$K$17*$E219*N219*$G219*'Emission Factors'!$E$9)))
),"")</f>
        <v>0</v>
      </c>
      <c r="V219" s="104">
        <f>IF(SUM(I219:P219)=0,"",
IF(SUM($O219:$P219)=0,0,
IF('Flight Methodologies'!$D$4="A",0,
IF('Flight Methodologies'!$D$4="B",(('Flight Methodologies'!$E$22*'Flight Methodologies'!$E$17*$E219*SUM($O219:$P219)*$G219*'Emission Factors'!$E$10)),
IF('Flight Methodologies'!$D$4="C",0,(('Flight Methodologies'!$E$45*'Flight Methodologies'!$E$40*$E219*SUM($O219:$P219)*$G219*'Emission Factors'!$E$10)))
)))
+
IF($N219=0,0,
IF('Flight Methodologies'!$K$4="A",0,(('Flight Methodologies'!$K$22*'Flight Methodologies'!$K$17*$E219*N219*$G219*'Emission Factors'!$E$10)))
))</f>
        <v>0</v>
      </c>
      <c r="W219" s="104">
        <f>IFERROR(((M219*$D219*$E219*$G219*'Emission Factors'!$E$11))
+
IF(SUM($O219:$P219)=0,0,
IF('Flight Methodologies'!$D$4="A",0,
IF('Flight Methodologies'!$D$4="B",0,
IF('Flight Methodologies'!$D$4="C",0,0)
)))
+
IF($N219=0,0,
IF('Flight Methodologies'!$K$4="A",0,0)
),"")</f>
        <v>0</v>
      </c>
      <c r="X219" s="104">
        <f>IFERROR(IF('Flight Methodologies'!$K$4="A",((($D219-'Flight Methodologies'!$K$9)*$E219*$G219*$N219*'Emission Factors'!$E$12)),((($D219-'Flight Methodologies'!$K$17)*$E219*$G219*$N219*'Emission Factors'!$E$12))
)
+
IF(SUM($O219:$P219)=0,0,
IF('Flight Methodologies'!$D$4="A",0,
IF('Flight Methodologies'!$D$4="B",0,
IF('Flight Methodologies'!$D$4="C",('Flight Methodologies'!$E$29*$E219*SUM($O219:$P219)*$G219*'Emission Factors'!$E$12),('Flight Methodologies'!$E$39*$E219*SUM($O219:$P219)*$G219*'Emission Factors'!$E$12))
))),"")</f>
        <v>0</v>
      </c>
      <c r="Y219" s="104">
        <f>IFERROR(IF('Flight Methodologies'!$D$4="A",((($D219-'Flight Methodologies'!$E$9)*$E219*$G219*$O219*'Emission Factors'!$E$13)),
IF('Flight Methodologies'!$D$4="B",((($D219-'Flight Methodologies'!$E$17)*$E219*$G219*$O219*'Emission Factors'!$E$13)),
IF('Flight Methodologies'!$D$4="C",((($D219-SUM('Flight Methodologies'!$E$29:$E$30))*$E219*$G219*$O219*'Emission Factors'!$E$13)),((($D219-SUM('Flight Methodologies'!$E$39:$E$40))*$E219*$G219*$O219*'Emission Factors'!$E$13)))))
+
IF(SUM($O219:$P219)=0,0,
IF('Flight Methodologies'!$D$4="A",0,
IF('Flight Methodologies'!$D$4="B",0,
IF('Flight Methodologies'!$D$4="C",0,0)
)))
+
IF($N219=0,0,
IF('Flight Methodologies'!$K$4="A",0,0)
),"")</f>
        <v>0</v>
      </c>
      <c r="Z219" s="104">
        <f>IFERROR(IF('Flight Methodologies'!$D$4="A",((($D219-'Flight Methodologies'!$E$9)*$E219*$G219*$P219*'Emission Factors'!$E$14)),
IF('Flight Methodologies'!$D$4="B",((($D219-'Flight Methodologies'!$E$17)*$E219*$G219*$P219*'Emission Factors'!$E$14)),
IF('Flight Methodologies'!$D$4="C",((($D219-SUM('Flight Methodologies'!$E$29:$E$30))*$E219*$G219*$P219*'Emission Factors'!$E$14)),((($D219-SUM('Flight Methodologies'!$E$39:$E$40))*$E219*$G219*$P219*'Emission Factors'!$E$14)))))
+
IF(SUM($O219:$P219)=0,0,
IF('Flight Methodologies'!$D$4="A",0,
IF('Flight Methodologies'!$D$4="B",0,
IF('Flight Methodologies'!$D$4="C",0,0)
)))
+
IF($N219=0,0,
IF('Flight Methodologies'!$K$4="A",0,0)
),"")</f>
        <v>0</v>
      </c>
      <c r="AA219" s="169">
        <f t="shared" si="6"/>
        <v>0</v>
      </c>
      <c r="AC219" s="109">
        <f t="shared" si="7"/>
        <v>0</v>
      </c>
    </row>
    <row r="220" spans="2:29" x14ac:dyDescent="0.35">
      <c r="B220" s="63" t="s">
        <v>203</v>
      </c>
      <c r="C220" s="63" t="str">
        <f>IFERROR(VLOOKUP(B220,'Country and Student Data'!$B$5:$E$300,2,FALSE),"")</f>
        <v>Europe</v>
      </c>
      <c r="D220" s="104">
        <f>IFERROR(
VLOOKUP($B220,'Country and Student Data'!$B$5:$D$300,3,FALSE)
+
IF(OR(C220="Home",C220="UK"),0,
IF('Flight Methodologies'!$D$4="A",'Flight Methodologies'!$E$9,
IF('Flight Methodologies'!$D$4="B",'Flight Methodologies'!$E$17,
IF('Flight Methodologies'!$D$4="C",'Flight Methodologies'!$E$29+'Flight Methodologies'!$E$30,'Flight Methodologies'!$E$39+'Flight Methodologies'!$E$40)))), "")</f>
        <v>2088.5700000000002</v>
      </c>
      <c r="E220" s="101">
        <f>IFERROR(VLOOKUP(B220,'Country and Student Data'!B:E,4,FALSE),"")</f>
        <v>73</v>
      </c>
      <c r="G220" s="85">
        <v>2</v>
      </c>
      <c r="H220" s="66"/>
      <c r="I220" s="86"/>
      <c r="J220" s="86"/>
      <c r="K220" s="86"/>
      <c r="L220" s="86"/>
      <c r="M220" s="86"/>
      <c r="N220" s="86"/>
      <c r="O220" s="86">
        <v>1</v>
      </c>
      <c r="P220" s="86"/>
      <c r="R220" s="104">
        <f>IFERROR(
((I220*$D220*$E220*$G220*'Emission Factors'!$E$6))
+
IF(SUM($O220:$P220)=0,0,
IF('Flight Methodologies'!$D$4="A",(0.5*'Flight Methodologies'!$E$9*$E220*SUM($O220:$P220)*$G220*'Emission Factors'!$E$6),
IF('Flight Methodologies'!$D$4="B",(('Flight Methodologies'!$E$18*'Flight Methodologies'!$E$17*$E220*SUM($O220:$P220)*$G220*'Emission Factors'!$E$6)),
IF('Flight Methodologies'!$D$4="C",(0.5*'Flight Methodologies'!$E$30*$E220*SUM($O220:$P220)*$G220*'Emission Factors'!$E$6),(('Flight Methodologies'!$E$41*'Flight Methodologies'!$E$40*$E220*SUM($O220:$P220)*$G220*'Emission Factors'!$E$6)))
)))
+
IF($N220=0,0,
IF('Flight Methodologies'!$K$4="A",(0.5*'Flight Methodologies'!$K$9*$E220*$N220*$G220*'Emission Factors'!$E$6),(('Flight Methodologies'!$K$18*'Flight Methodologies'!$K$17*$E220*N220*$G220*'Emission Factors'!$E$6)))
),"")</f>
        <v>65.689488000000011</v>
      </c>
      <c r="S220" s="104">
        <f>IFERROR(((J220*$D220*$E220*$G220*'Emission Factors'!$E$7))
+
IF(SUM($O220:$P220)=0,0,
IF('Flight Methodologies'!$D$4="A",(0.5*'Flight Methodologies'!$E$9*$E220*SUM($O220:$P220)*$G220*'Emission Factors'!$E$7),
IF('Flight Methodologies'!$D$4="B",(('Flight Methodologies'!$E$19*'Flight Methodologies'!$E$17*$E220*SUM($O220:$P220)*$G220*'Emission Factors'!$E$7)),
IF('Flight Methodologies'!$D$4="C",(0.5*'Flight Methodologies'!$E$30*$E220*SUM($O220:$P220)*$G220*'Emission Factors'!$E$7),(('Flight Methodologies'!$E$42*'Flight Methodologies'!$E$40*$E220*SUM($O220:$P220)*$G220*'Emission Factors'!$E$7)))
)))
+
IF($N220=0,0,
IF('Flight Methodologies'!$K$4="A",(0.5*'Flight Methodologies'!$K$9*$E220*$N220*$G220*'Emission Factors'!$E$7),(('Flight Methodologies'!$K$19*'Flight Methodologies'!$K$17*$E220*N220*$G220*'Emission Factors'!$E$7)))
),"")</f>
        <v>0</v>
      </c>
      <c r="T220" s="104">
        <f>IFERROR(((K220*$D220*$E220*$G220*'Emission Factors'!$E$8))
+
IF(SUM($O220:$P220)=0,0,
IF('Flight Methodologies'!$D$4="A",0,
IF('Flight Methodologies'!$D$4="B",(('Flight Methodologies'!$E$20*'Flight Methodologies'!$E$17*$E220*SUM($O220:$P220)*$G220*'Emission Factors'!$E$8)),
IF('Flight Methodologies'!$D$4="C",0,(('Flight Methodologies'!$E$43*'Flight Methodologies'!$E$40*$E220*SUM($O220:$P220)*$G220*'Emission Factors'!$E$8)))
)))
+
IF($N220=0,0,
IF('Flight Methodologies'!$K$4="A",0,(('Flight Methodologies'!$K$20*'Flight Methodologies'!$K$17*$E220*N220*$G220*'Emission Factors'!$E$8)))
),"")</f>
        <v>0</v>
      </c>
      <c r="U220" s="104">
        <f>IFERROR(((L220*$D220*$E220*$G220*'Emission Factors'!$E$9))
+
IF(SUM($O220:$P220)=0,0,
IF('Flight Methodologies'!$D$4="A",0,
IF('Flight Methodologies'!$D$4="B",(('Flight Methodologies'!$E$21*'Flight Methodologies'!$E$17*$E220*SUM($O220:$P220)*$G220*'Emission Factors'!$E$9)),
IF('Flight Methodologies'!$D$4="C",0,(('Flight Methodologies'!$E$44*'Flight Methodologies'!$E$40*$E220*SUM($O220:$P220)*$G220*'Emission Factors'!$E$9)))
)))
+
IF($N220=0,0,
IF('Flight Methodologies'!$K$4="A",0,(('Flight Methodologies'!$K$21*'Flight Methodologies'!$K$17*$E220*N220*$G220*'Emission Factors'!$E$9)))
),"")</f>
        <v>40.267685563489941</v>
      </c>
      <c r="V220" s="104">
        <f>IF(SUM(I220:P220)=0,"",
IF(SUM($O220:$P220)=0,0,
IF('Flight Methodologies'!$D$4="A",0,
IF('Flight Methodologies'!$D$4="B",(('Flight Methodologies'!$E$22*'Flight Methodologies'!$E$17*$E220*SUM($O220:$P220)*$G220*'Emission Factors'!$E$10)),
IF('Flight Methodologies'!$D$4="C",0,(('Flight Methodologies'!$E$45*'Flight Methodologies'!$E$40*$E220*SUM($O220:$P220)*$G220*'Emission Factors'!$E$10)))
)))
+
IF($N220=0,0,
IF('Flight Methodologies'!$K$4="A",0,(('Flight Methodologies'!$K$22*'Flight Methodologies'!$K$17*$E220*N220*$G220*'Emission Factors'!$E$10)))
))</f>
        <v>58.584003804860131</v>
      </c>
      <c r="W220" s="104">
        <f>IFERROR(((M220*$D220*$E220*$G220*'Emission Factors'!$E$11))
+
IF(SUM($O220:$P220)=0,0,
IF('Flight Methodologies'!$D$4="A",0,
IF('Flight Methodologies'!$D$4="B",0,
IF('Flight Methodologies'!$D$4="C",0,0)
)))
+
IF($N220=0,0,
IF('Flight Methodologies'!$K$4="A",0,0)
),"")</f>
        <v>0</v>
      </c>
      <c r="X220" s="104">
        <f>IFERROR(IF('Flight Methodologies'!$K$4="A",((($D220-'Flight Methodologies'!$K$9)*$E220*$G220*$N220*'Emission Factors'!$E$12)),((($D220-'Flight Methodologies'!$K$17)*$E220*$G220*$N220*'Emission Factors'!$E$12))
)
+
IF(SUM($O220:$P220)=0,0,
IF('Flight Methodologies'!$D$4="A",0,
IF('Flight Methodologies'!$D$4="B",0,
IF('Flight Methodologies'!$D$4="C",('Flight Methodologies'!$E$29*$E220*SUM($O220:$P220)*$G220*'Emission Factors'!$E$12),('Flight Methodologies'!$E$39*$E220*SUM($O220:$P220)*$G220*'Emission Factors'!$E$12))
))),"")</f>
        <v>25767.1563996</v>
      </c>
      <c r="Y220" s="104">
        <f>IFERROR(IF('Flight Methodologies'!$D$4="A",((($D220-'Flight Methodologies'!$E$9)*$E220*$G220*$O220*'Emission Factors'!$E$13)),
IF('Flight Methodologies'!$D$4="B",((($D220-'Flight Methodologies'!$E$17)*$E220*$G220*$O220*'Emission Factors'!$E$13)),
IF('Flight Methodologies'!$D$4="C",((($D220-SUM('Flight Methodologies'!$E$29:$E$30))*$E220*$G220*$O220*'Emission Factors'!$E$13)),((($D220-SUM('Flight Methodologies'!$E$39:$E$40))*$E220*$G220*$O220*'Emission Factors'!$E$13)))))
+
IF(SUM($O220:$P220)=0,0,
IF('Flight Methodologies'!$D$4="A",0,
IF('Flight Methodologies'!$D$4="B",0,
IF('Flight Methodologies'!$D$4="C",0,0)
)))
+
IF($N220=0,0,
IF('Flight Methodologies'!$K$4="A",0,0)
),"")</f>
        <v>38259.695659999998</v>
      </c>
      <c r="Z220" s="104">
        <f>IFERROR(IF('Flight Methodologies'!$D$4="A",((($D220-'Flight Methodologies'!$E$9)*$E220*$G220*$P220*'Emission Factors'!$E$14)),
IF('Flight Methodologies'!$D$4="B",((($D220-'Flight Methodologies'!$E$17)*$E220*$G220*$P220*'Emission Factors'!$E$14)),
IF('Flight Methodologies'!$D$4="C",((($D220-SUM('Flight Methodologies'!$E$29:$E$30))*$E220*$G220*$P220*'Emission Factors'!$E$14)),((($D220-SUM('Flight Methodologies'!$E$39:$E$40))*$E220*$G220*$P220*'Emission Factors'!$E$14)))))
+
IF(SUM($O220:$P220)=0,0,
IF('Flight Methodologies'!$D$4="A",0,
IF('Flight Methodologies'!$D$4="B",0,
IF('Flight Methodologies'!$D$4="C",0,0)
)))
+
IF($N220=0,0,
IF('Flight Methodologies'!$K$4="A",0,0)
),"")</f>
        <v>0</v>
      </c>
      <c r="AA220" s="169">
        <f t="shared" si="6"/>
        <v>64191.393236968346</v>
      </c>
      <c r="AC220" s="109">
        <f t="shared" si="7"/>
        <v>64.191393236968352</v>
      </c>
    </row>
    <row r="221" spans="2:29" x14ac:dyDescent="0.35">
      <c r="B221" s="63" t="s">
        <v>204</v>
      </c>
      <c r="C221" s="63" t="str">
        <f>IFERROR(VLOOKUP(B221,'Country and Student Data'!$B$5:$E$300,2,FALSE),"")</f>
        <v>Europe</v>
      </c>
      <c r="D221" s="104">
        <f>IFERROR(
VLOOKUP($B221,'Country and Student Data'!$B$5:$D$300,3,FALSE)
+
IF(OR(C221="Home",C221="UK"),0,
IF('Flight Methodologies'!$D$4="A",'Flight Methodologies'!$E$9,
IF('Flight Methodologies'!$D$4="B",'Flight Methodologies'!$E$17,
IF('Flight Methodologies'!$D$4="C",'Flight Methodologies'!$E$29+'Flight Methodologies'!$E$30,'Flight Methodologies'!$E$39+'Flight Methodologies'!$E$40)))), "")</f>
        <v>1416.5700000000002</v>
      </c>
      <c r="E221" s="101">
        <f>IFERROR(VLOOKUP(B221,'Country and Student Data'!B:E,4,FALSE),"")</f>
        <v>42</v>
      </c>
      <c r="G221" s="85">
        <v>2</v>
      </c>
      <c r="H221" s="66"/>
      <c r="I221" s="86"/>
      <c r="J221" s="86"/>
      <c r="K221" s="86"/>
      <c r="L221" s="86"/>
      <c r="M221" s="86"/>
      <c r="N221" s="86"/>
      <c r="O221" s="86">
        <v>1</v>
      </c>
      <c r="P221" s="86"/>
      <c r="R221" s="104">
        <f>IFERROR(
((I221*$D221*$E221*$G221*'Emission Factors'!$E$6))
+
IF(SUM($O221:$P221)=0,0,
IF('Flight Methodologies'!$D$4="A",(0.5*'Flight Methodologies'!$E$9*$E221*SUM($O221:$P221)*$G221*'Emission Factors'!$E$6),
IF('Flight Methodologies'!$D$4="B",(('Flight Methodologies'!$E$18*'Flight Methodologies'!$E$17*$E221*SUM($O221:$P221)*$G221*'Emission Factors'!$E$6)),
IF('Flight Methodologies'!$D$4="C",(0.5*'Flight Methodologies'!$E$30*$E221*SUM($O221:$P221)*$G221*'Emission Factors'!$E$6),(('Flight Methodologies'!$E$41*'Flight Methodologies'!$E$40*$E221*SUM($O221:$P221)*$G221*'Emission Factors'!$E$6)))
)))
+
IF($N221=0,0,
IF('Flight Methodologies'!$K$4="A",(0.5*'Flight Methodologies'!$K$9*$E221*$N221*$G221*'Emission Factors'!$E$6),(('Flight Methodologies'!$K$18*'Flight Methodologies'!$K$17*$E221*N221*$G221*'Emission Factors'!$E$6)))
),"")</f>
        <v>37.793952000000004</v>
      </c>
      <c r="S221" s="104">
        <f>IFERROR(((J221*$D221*$E221*$G221*'Emission Factors'!$E$7))
+
IF(SUM($O221:$P221)=0,0,
IF('Flight Methodologies'!$D$4="A",(0.5*'Flight Methodologies'!$E$9*$E221*SUM($O221:$P221)*$G221*'Emission Factors'!$E$7),
IF('Flight Methodologies'!$D$4="B",(('Flight Methodologies'!$E$19*'Flight Methodologies'!$E$17*$E221*SUM($O221:$P221)*$G221*'Emission Factors'!$E$7)),
IF('Flight Methodologies'!$D$4="C",(0.5*'Flight Methodologies'!$E$30*$E221*SUM($O221:$P221)*$G221*'Emission Factors'!$E$7),(('Flight Methodologies'!$E$42*'Flight Methodologies'!$E$40*$E221*SUM($O221:$P221)*$G221*'Emission Factors'!$E$7)))
)))
+
IF($N221=0,0,
IF('Flight Methodologies'!$K$4="A",(0.5*'Flight Methodologies'!$K$9*$E221*$N221*$G221*'Emission Factors'!$E$7),(('Flight Methodologies'!$K$19*'Flight Methodologies'!$K$17*$E221*N221*$G221*'Emission Factors'!$E$7)))
),"")</f>
        <v>0</v>
      </c>
      <c r="T221" s="104">
        <f>IFERROR(((K221*$D221*$E221*$G221*'Emission Factors'!$E$8))
+
IF(SUM($O221:$P221)=0,0,
IF('Flight Methodologies'!$D$4="A",0,
IF('Flight Methodologies'!$D$4="B",(('Flight Methodologies'!$E$20*'Flight Methodologies'!$E$17*$E221*SUM($O221:$P221)*$G221*'Emission Factors'!$E$8)),
IF('Flight Methodologies'!$D$4="C",0,(('Flight Methodologies'!$E$43*'Flight Methodologies'!$E$40*$E221*SUM($O221:$P221)*$G221*'Emission Factors'!$E$8)))
)))
+
IF($N221=0,0,
IF('Flight Methodologies'!$K$4="A",0,(('Flight Methodologies'!$K$20*'Flight Methodologies'!$K$17*$E221*N221*$G221*'Emission Factors'!$E$8)))
),"")</f>
        <v>0</v>
      </c>
      <c r="U221" s="104">
        <f>IFERROR(((L221*$D221*$E221*$G221*'Emission Factors'!$E$9))
+
IF(SUM($O221:$P221)=0,0,
IF('Flight Methodologies'!$D$4="A",0,
IF('Flight Methodologies'!$D$4="B",(('Flight Methodologies'!$E$21*'Flight Methodologies'!$E$17*$E221*SUM($O221:$P221)*$G221*'Emission Factors'!$E$9)),
IF('Flight Methodologies'!$D$4="C",0,(('Flight Methodologies'!$E$44*'Flight Methodologies'!$E$40*$E221*SUM($O221:$P221)*$G221*'Emission Factors'!$E$9)))
)))
+
IF($N221=0,0,
IF('Flight Methodologies'!$K$4="A",0,(('Flight Methodologies'!$K$21*'Flight Methodologies'!$K$17*$E221*N221*$G221*'Emission Factors'!$E$9)))
),"")</f>
        <v>23.16770950228188</v>
      </c>
      <c r="V221" s="104">
        <f>IF(SUM(I221:P221)=0,"",
IF(SUM($O221:$P221)=0,0,
IF('Flight Methodologies'!$D$4="A",0,
IF('Flight Methodologies'!$D$4="B",(('Flight Methodologies'!$E$22*'Flight Methodologies'!$E$17*$E221*SUM($O221:$P221)*$G221*'Emission Factors'!$E$10)),
IF('Flight Methodologies'!$D$4="C",0,(('Flight Methodologies'!$E$45*'Flight Methodologies'!$E$40*$E221*SUM($O221:$P221)*$G221*'Emission Factors'!$E$10)))
)))
+
IF($N221=0,0,
IF('Flight Methodologies'!$K$4="A",0,(('Flight Methodologies'!$K$22*'Flight Methodologies'!$K$17*$E221*N221*$G221*'Emission Factors'!$E$10)))
))</f>
        <v>33.70586520279624</v>
      </c>
      <c r="W221" s="104">
        <f>IFERROR(((M221*$D221*$E221*$G221*'Emission Factors'!$E$11))
+
IF(SUM($O221:$P221)=0,0,
IF('Flight Methodologies'!$D$4="A",0,
IF('Flight Methodologies'!$D$4="B",0,
IF('Flight Methodologies'!$D$4="C",0,0)
)))
+
IF($N221=0,0,
IF('Flight Methodologies'!$K$4="A",0,0)
),"")</f>
        <v>0</v>
      </c>
      <c r="X221" s="104">
        <f>IFERROR(IF('Flight Methodologies'!$K$4="A",((($D221-'Flight Methodologies'!$K$9)*$E221*$G221*$N221*'Emission Factors'!$E$12)),((($D221-'Flight Methodologies'!$K$17)*$E221*$G221*$N221*'Emission Factors'!$E$12))
)
+
IF(SUM($O221:$P221)=0,0,
IF('Flight Methodologies'!$D$4="A",0,
IF('Flight Methodologies'!$D$4="B",0,
IF('Flight Methodologies'!$D$4="C",('Flight Methodologies'!$E$29*$E221*SUM($O221:$P221)*$G221*'Emission Factors'!$E$12),('Flight Methodologies'!$E$39*$E221*SUM($O221:$P221)*$G221*'Emission Factors'!$E$12))
))),"")</f>
        <v>14824.939298400001</v>
      </c>
      <c r="Y221" s="104">
        <f>IFERROR(IF('Flight Methodologies'!$D$4="A",((($D221-'Flight Methodologies'!$E$9)*$E221*$G221*$O221*'Emission Factors'!$E$13)),
IF('Flight Methodologies'!$D$4="B",((($D221-'Flight Methodologies'!$E$17)*$E221*$G221*$O221*'Emission Factors'!$E$13)),
IF('Flight Methodologies'!$D$4="C",((($D221-SUM('Flight Methodologies'!$E$29:$E$30))*$E221*$G221*$O221*'Emission Factors'!$E$13)),((($D221-SUM('Flight Methodologies'!$E$39:$E$40))*$E221*$G221*$O221*'Emission Factors'!$E$13)))))
+
IF(SUM($O221:$P221)=0,0,
IF('Flight Methodologies'!$D$4="A",0,
IF('Flight Methodologies'!$D$4="B",0,
IF('Flight Methodologies'!$D$4="C",0,0)
)))
+
IF($N221=0,0,
IF('Flight Methodologies'!$K$4="A",0,0)
),"")</f>
        <v>11689.781880000002</v>
      </c>
      <c r="Z221" s="104">
        <f>IFERROR(IF('Flight Methodologies'!$D$4="A",((($D221-'Flight Methodologies'!$E$9)*$E221*$G221*$P221*'Emission Factors'!$E$14)),
IF('Flight Methodologies'!$D$4="B",((($D221-'Flight Methodologies'!$E$17)*$E221*$G221*$P221*'Emission Factors'!$E$14)),
IF('Flight Methodologies'!$D$4="C",((($D221-SUM('Flight Methodologies'!$E$29:$E$30))*$E221*$G221*$P221*'Emission Factors'!$E$14)),((($D221-SUM('Flight Methodologies'!$E$39:$E$40))*$E221*$G221*$P221*'Emission Factors'!$E$14)))))
+
IF(SUM($O221:$P221)=0,0,
IF('Flight Methodologies'!$D$4="A",0,
IF('Flight Methodologies'!$D$4="B",0,
IF('Flight Methodologies'!$D$4="C",0,0)
)))
+
IF($N221=0,0,
IF('Flight Methodologies'!$K$4="A",0,0)
),"")</f>
        <v>0</v>
      </c>
      <c r="AA221" s="169">
        <f t="shared" si="6"/>
        <v>26609.388705105081</v>
      </c>
      <c r="AC221" s="109">
        <f t="shared" si="7"/>
        <v>26.609388705105079</v>
      </c>
    </row>
    <row r="222" spans="2:29" x14ac:dyDescent="0.35">
      <c r="B222" s="63" t="s">
        <v>205</v>
      </c>
      <c r="C222" s="63" t="str">
        <f>IFERROR(VLOOKUP(B222,'Country and Student Data'!$B$5:$E$300,2,FALSE),"")</f>
        <v>Asia</v>
      </c>
      <c r="D222" s="104">
        <f>IFERROR(
VLOOKUP($B222,'Country and Student Data'!$B$5:$D$300,3,FALSE)
+
IF(OR(C222="Home",C222="UK"),0,
IF('Flight Methodologies'!$D$4="A",'Flight Methodologies'!$E$9,
IF('Flight Methodologies'!$D$4="B",'Flight Methodologies'!$E$17,
IF('Flight Methodologies'!$D$4="C",'Flight Methodologies'!$E$29+'Flight Methodologies'!$E$30,'Flight Methodologies'!$E$39+'Flight Methodologies'!$E$40)))), "")</f>
        <v>4193.57</v>
      </c>
      <c r="E222" s="101">
        <f>IFERROR(VLOOKUP(B222,'Country and Student Data'!B:E,4,FALSE),"")</f>
        <v>4</v>
      </c>
      <c r="G222" s="85">
        <v>2</v>
      </c>
      <c r="H222" s="66"/>
      <c r="I222" s="86"/>
      <c r="J222" s="86"/>
      <c r="K222" s="86"/>
      <c r="L222" s="86"/>
      <c r="M222" s="86"/>
      <c r="N222" s="86"/>
      <c r="O222" s="86"/>
      <c r="P222" s="86">
        <v>1</v>
      </c>
      <c r="R222" s="104">
        <f>IFERROR(
((I222*$D222*$E222*$G222*'Emission Factors'!$E$6))
+
IF(SUM($O222:$P222)=0,0,
IF('Flight Methodologies'!$D$4="A",(0.5*'Flight Methodologies'!$E$9*$E222*SUM($O222:$P222)*$G222*'Emission Factors'!$E$6),
IF('Flight Methodologies'!$D$4="B",(('Flight Methodologies'!$E$18*'Flight Methodologies'!$E$17*$E222*SUM($O222:$P222)*$G222*'Emission Factors'!$E$6)),
IF('Flight Methodologies'!$D$4="C",(0.5*'Flight Methodologies'!$E$30*$E222*SUM($O222:$P222)*$G222*'Emission Factors'!$E$6),(('Flight Methodologies'!$E$41*'Flight Methodologies'!$E$40*$E222*SUM($O222:$P222)*$G222*'Emission Factors'!$E$6)))
)))
+
IF($N222=0,0,
IF('Flight Methodologies'!$K$4="A",(0.5*'Flight Methodologies'!$K$9*$E222*$N222*$G222*'Emission Factors'!$E$6),(('Flight Methodologies'!$K$18*'Flight Methodologies'!$K$17*$E222*N222*$G222*'Emission Factors'!$E$6)))
),"")</f>
        <v>3.5994240000000004</v>
      </c>
      <c r="S222" s="104">
        <f>IFERROR(((J222*$D222*$E222*$G222*'Emission Factors'!$E$7))
+
IF(SUM($O222:$P222)=0,0,
IF('Flight Methodologies'!$D$4="A",(0.5*'Flight Methodologies'!$E$9*$E222*SUM($O222:$P222)*$G222*'Emission Factors'!$E$7),
IF('Flight Methodologies'!$D$4="B",(('Flight Methodologies'!$E$19*'Flight Methodologies'!$E$17*$E222*SUM($O222:$P222)*$G222*'Emission Factors'!$E$7)),
IF('Flight Methodologies'!$D$4="C",(0.5*'Flight Methodologies'!$E$30*$E222*SUM($O222:$P222)*$G222*'Emission Factors'!$E$7),(('Flight Methodologies'!$E$42*'Flight Methodologies'!$E$40*$E222*SUM($O222:$P222)*$G222*'Emission Factors'!$E$7)))
)))
+
IF($N222=0,0,
IF('Flight Methodologies'!$K$4="A",(0.5*'Flight Methodologies'!$K$9*$E222*$N222*$G222*'Emission Factors'!$E$7),(('Flight Methodologies'!$K$19*'Flight Methodologies'!$K$17*$E222*N222*$G222*'Emission Factors'!$E$7)))
),"")</f>
        <v>0</v>
      </c>
      <c r="T222" s="104">
        <f>IFERROR(((K222*$D222*$E222*$G222*'Emission Factors'!$E$8))
+
IF(SUM($O222:$P222)=0,0,
IF('Flight Methodologies'!$D$4="A",0,
IF('Flight Methodologies'!$D$4="B",(('Flight Methodologies'!$E$20*'Flight Methodologies'!$E$17*$E222*SUM($O222:$P222)*$G222*'Emission Factors'!$E$8)),
IF('Flight Methodologies'!$D$4="C",0,(('Flight Methodologies'!$E$43*'Flight Methodologies'!$E$40*$E222*SUM($O222:$P222)*$G222*'Emission Factors'!$E$8)))
)))
+
IF($N222=0,0,
IF('Flight Methodologies'!$K$4="A",0,(('Flight Methodologies'!$K$20*'Flight Methodologies'!$K$17*$E222*N222*$G222*'Emission Factors'!$E$8)))
),"")</f>
        <v>0</v>
      </c>
      <c r="U222" s="104">
        <f>IFERROR(((L222*$D222*$E222*$G222*'Emission Factors'!$E$9))
+
IF(SUM($O222:$P222)=0,0,
IF('Flight Methodologies'!$D$4="A",0,
IF('Flight Methodologies'!$D$4="B",(('Flight Methodologies'!$E$21*'Flight Methodologies'!$E$17*$E222*SUM($O222:$P222)*$G222*'Emission Factors'!$E$9)),
IF('Flight Methodologies'!$D$4="C",0,(('Flight Methodologies'!$E$44*'Flight Methodologies'!$E$40*$E222*SUM($O222:$P222)*$G222*'Emission Factors'!$E$9)))
)))
+
IF($N222=0,0,
IF('Flight Methodologies'!$K$4="A",0,(('Flight Methodologies'!$K$21*'Flight Methodologies'!$K$17*$E222*N222*$G222*'Emission Factors'!$E$9)))
),"")</f>
        <v>2.2064485240268459</v>
      </c>
      <c r="V222" s="104">
        <f>IF(SUM(I222:P222)=0,"",
IF(SUM($O222:$P222)=0,0,
IF('Flight Methodologies'!$D$4="A",0,
IF('Flight Methodologies'!$D$4="B",(('Flight Methodologies'!$E$22*'Flight Methodologies'!$E$17*$E222*SUM($O222:$P222)*$G222*'Emission Factors'!$E$10)),
IF('Flight Methodologies'!$D$4="C",0,(('Flight Methodologies'!$E$45*'Flight Methodologies'!$E$40*$E222*SUM($O222:$P222)*$G222*'Emission Factors'!$E$10)))
)))
+
IF($N222=0,0,
IF('Flight Methodologies'!$K$4="A",0,(('Flight Methodologies'!$K$22*'Flight Methodologies'!$K$17*$E222*N222*$G222*'Emission Factors'!$E$10)))
))</f>
        <v>3.2100824002663084</v>
      </c>
      <c r="W222" s="104">
        <f>IFERROR(((M222*$D222*$E222*$G222*'Emission Factors'!$E$11))
+
IF(SUM($O222:$P222)=0,0,
IF('Flight Methodologies'!$D$4="A",0,
IF('Flight Methodologies'!$D$4="B",0,
IF('Flight Methodologies'!$D$4="C",0,0)
)))
+
IF($N222=0,0,
IF('Flight Methodologies'!$K$4="A",0,0)
),"")</f>
        <v>0</v>
      </c>
      <c r="X222" s="104">
        <f>IFERROR(IF('Flight Methodologies'!$K$4="A",((($D222-'Flight Methodologies'!$K$9)*$E222*$G222*$N222*'Emission Factors'!$E$12)),((($D222-'Flight Methodologies'!$K$17)*$E222*$G222*$N222*'Emission Factors'!$E$12))
)
+
IF(SUM($O222:$P222)=0,0,
IF('Flight Methodologies'!$D$4="A",0,
IF('Flight Methodologies'!$D$4="B",0,
IF('Flight Methodologies'!$D$4="C",('Flight Methodologies'!$E$29*$E222*SUM($O222:$P222)*$G222*'Emission Factors'!$E$12),('Flight Methodologies'!$E$39*$E222*SUM($O222:$P222)*$G222*'Emission Factors'!$E$12))
))),"")</f>
        <v>1411.8989807999999</v>
      </c>
      <c r="Y222" s="104">
        <f>IFERROR(IF('Flight Methodologies'!$D$4="A",((($D222-'Flight Methodologies'!$E$9)*$E222*$G222*$O222*'Emission Factors'!$E$13)),
IF('Flight Methodologies'!$D$4="B",((($D222-'Flight Methodologies'!$E$17)*$E222*$G222*$O222*'Emission Factors'!$E$13)),
IF('Flight Methodologies'!$D$4="C",((($D222-SUM('Flight Methodologies'!$E$29:$E$30))*$E222*$G222*$O222*'Emission Factors'!$E$13)),((($D222-SUM('Flight Methodologies'!$E$39:$E$40))*$E222*$G222*$O222*'Emission Factors'!$E$13)))))
+
IF(SUM($O222:$P222)=0,0,
IF('Flight Methodologies'!$D$4="A",0,
IF('Flight Methodologies'!$D$4="B",0,
IF('Flight Methodologies'!$D$4="C",0,0)
)))
+
IF($N222=0,0,
IF('Flight Methodologies'!$K$4="A",0,0)
),"")</f>
        <v>0</v>
      </c>
      <c r="Z222" s="104">
        <f>IFERROR(IF('Flight Methodologies'!$D$4="A",((($D222-'Flight Methodologies'!$E$9)*$E222*$G222*$P222*'Emission Factors'!$E$14)),
IF('Flight Methodologies'!$D$4="B",((($D222-'Flight Methodologies'!$E$17)*$E222*$G222*$P222*'Emission Factors'!$E$14)),
IF('Flight Methodologies'!$D$4="C",((($D222-SUM('Flight Methodologies'!$E$29:$E$30))*$E222*$G222*$P222*'Emission Factors'!$E$14)),((($D222-SUM('Flight Methodologies'!$E$39:$E$40))*$E222*$G222*$P222*'Emission Factors'!$E$14)))))
+
IF(SUM($O222:$P222)=0,0,
IF('Flight Methodologies'!$D$4="A",0,
IF('Flight Methodologies'!$D$4="B",0,
IF('Flight Methodologies'!$D$4="C",0,0)
)))
+
IF($N222=0,0,
IF('Flight Methodologies'!$K$4="A",0,0)
),"")</f>
        <v>5663.9134399999994</v>
      </c>
      <c r="AA222" s="169">
        <f t="shared" si="6"/>
        <v>7084.8283757242925</v>
      </c>
      <c r="AC222" s="109">
        <f t="shared" si="7"/>
        <v>7.0848283757242925</v>
      </c>
    </row>
    <row r="223" spans="2:29" x14ac:dyDescent="0.35">
      <c r="B223" s="63" t="s">
        <v>206</v>
      </c>
      <c r="C223" s="63" t="str">
        <f>IFERROR(VLOOKUP(B223,'Country and Student Data'!$B$5:$E$300,2,FALSE),"")</f>
        <v>Asia</v>
      </c>
      <c r="D223" s="104">
        <f>IFERROR(
VLOOKUP($B223,'Country and Student Data'!$B$5:$D$300,3,FALSE)
+
IF(OR(C223="Home",C223="UK"),0,
IF('Flight Methodologies'!$D$4="A",'Flight Methodologies'!$E$9,
IF('Flight Methodologies'!$D$4="B",'Flight Methodologies'!$E$17,
IF('Flight Methodologies'!$D$4="C",'Flight Methodologies'!$E$29+'Flight Methodologies'!$E$30,'Flight Methodologies'!$E$39+'Flight Methodologies'!$E$40)))), "")</f>
        <v>10459.57</v>
      </c>
      <c r="E223" s="101">
        <f>IFERROR(VLOOKUP(B223,'Country and Student Data'!B:E,4,FALSE),"")</f>
        <v>7</v>
      </c>
      <c r="G223" s="85">
        <v>2</v>
      </c>
      <c r="H223" s="66"/>
      <c r="I223" s="86"/>
      <c r="J223" s="86"/>
      <c r="K223" s="86"/>
      <c r="L223" s="86"/>
      <c r="M223" s="86"/>
      <c r="N223" s="86"/>
      <c r="O223" s="86"/>
      <c r="P223" s="86">
        <v>1</v>
      </c>
      <c r="R223" s="104">
        <f>IFERROR(
((I223*$D223*$E223*$G223*'Emission Factors'!$E$6))
+
IF(SUM($O223:$P223)=0,0,
IF('Flight Methodologies'!$D$4="A",(0.5*'Flight Methodologies'!$E$9*$E223*SUM($O223:$P223)*$G223*'Emission Factors'!$E$6),
IF('Flight Methodologies'!$D$4="B",(('Flight Methodologies'!$E$18*'Flight Methodologies'!$E$17*$E223*SUM($O223:$P223)*$G223*'Emission Factors'!$E$6)),
IF('Flight Methodologies'!$D$4="C",(0.5*'Flight Methodologies'!$E$30*$E223*SUM($O223:$P223)*$G223*'Emission Factors'!$E$6),(('Flight Methodologies'!$E$41*'Flight Methodologies'!$E$40*$E223*SUM($O223:$P223)*$G223*'Emission Factors'!$E$6)))
)))
+
IF($N223=0,0,
IF('Flight Methodologies'!$K$4="A",(0.5*'Flight Methodologies'!$K$9*$E223*$N223*$G223*'Emission Factors'!$E$6),(('Flight Methodologies'!$K$18*'Flight Methodologies'!$K$17*$E223*N223*$G223*'Emission Factors'!$E$6)))
),"")</f>
        <v>6.298992000000001</v>
      </c>
      <c r="S223" s="104">
        <f>IFERROR(((J223*$D223*$E223*$G223*'Emission Factors'!$E$7))
+
IF(SUM($O223:$P223)=0,0,
IF('Flight Methodologies'!$D$4="A",(0.5*'Flight Methodologies'!$E$9*$E223*SUM($O223:$P223)*$G223*'Emission Factors'!$E$7),
IF('Flight Methodologies'!$D$4="B",(('Flight Methodologies'!$E$19*'Flight Methodologies'!$E$17*$E223*SUM($O223:$P223)*$G223*'Emission Factors'!$E$7)),
IF('Flight Methodologies'!$D$4="C",(0.5*'Flight Methodologies'!$E$30*$E223*SUM($O223:$P223)*$G223*'Emission Factors'!$E$7),(('Flight Methodologies'!$E$42*'Flight Methodologies'!$E$40*$E223*SUM($O223:$P223)*$G223*'Emission Factors'!$E$7)))
)))
+
IF($N223=0,0,
IF('Flight Methodologies'!$K$4="A",(0.5*'Flight Methodologies'!$K$9*$E223*$N223*$G223*'Emission Factors'!$E$7),(('Flight Methodologies'!$K$19*'Flight Methodologies'!$K$17*$E223*N223*$G223*'Emission Factors'!$E$7)))
),"")</f>
        <v>0</v>
      </c>
      <c r="T223" s="104">
        <f>IFERROR(((K223*$D223*$E223*$G223*'Emission Factors'!$E$8))
+
IF(SUM($O223:$P223)=0,0,
IF('Flight Methodologies'!$D$4="A",0,
IF('Flight Methodologies'!$D$4="B",(('Flight Methodologies'!$E$20*'Flight Methodologies'!$E$17*$E223*SUM($O223:$P223)*$G223*'Emission Factors'!$E$8)),
IF('Flight Methodologies'!$D$4="C",0,(('Flight Methodologies'!$E$43*'Flight Methodologies'!$E$40*$E223*SUM($O223:$P223)*$G223*'Emission Factors'!$E$8)))
)))
+
IF($N223=0,0,
IF('Flight Methodologies'!$K$4="A",0,(('Flight Methodologies'!$K$20*'Flight Methodologies'!$K$17*$E223*N223*$G223*'Emission Factors'!$E$8)))
),"")</f>
        <v>0</v>
      </c>
      <c r="U223" s="104">
        <f>IFERROR(((L223*$D223*$E223*$G223*'Emission Factors'!$E$9))
+
IF(SUM($O223:$P223)=0,0,
IF('Flight Methodologies'!$D$4="A",0,
IF('Flight Methodologies'!$D$4="B",(('Flight Methodologies'!$E$21*'Flight Methodologies'!$E$17*$E223*SUM($O223:$P223)*$G223*'Emission Factors'!$E$9)),
IF('Flight Methodologies'!$D$4="C",0,(('Flight Methodologies'!$E$44*'Flight Methodologies'!$E$40*$E223*SUM($O223:$P223)*$G223*'Emission Factors'!$E$9)))
)))
+
IF($N223=0,0,
IF('Flight Methodologies'!$K$4="A",0,(('Flight Methodologies'!$K$21*'Flight Methodologies'!$K$17*$E223*N223*$G223*'Emission Factors'!$E$9)))
),"")</f>
        <v>3.8612849170469805</v>
      </c>
      <c r="V223" s="104">
        <f>IF(SUM(I223:P223)=0,"",
IF(SUM($O223:$P223)=0,0,
IF('Flight Methodologies'!$D$4="A",0,
IF('Flight Methodologies'!$D$4="B",(('Flight Methodologies'!$E$22*'Flight Methodologies'!$E$17*$E223*SUM($O223:$P223)*$G223*'Emission Factors'!$E$10)),
IF('Flight Methodologies'!$D$4="C",0,(('Flight Methodologies'!$E$45*'Flight Methodologies'!$E$40*$E223*SUM($O223:$P223)*$G223*'Emission Factors'!$E$10)))
)))
+
IF($N223=0,0,
IF('Flight Methodologies'!$K$4="A",0,(('Flight Methodologies'!$K$22*'Flight Methodologies'!$K$17*$E223*N223*$G223*'Emission Factors'!$E$10)))
))</f>
        <v>5.6176442004660396</v>
      </c>
      <c r="W223" s="104">
        <f>IFERROR(((M223*$D223*$E223*$G223*'Emission Factors'!$E$11))
+
IF(SUM($O223:$P223)=0,0,
IF('Flight Methodologies'!$D$4="A",0,
IF('Flight Methodologies'!$D$4="B",0,
IF('Flight Methodologies'!$D$4="C",0,0)
)))
+
IF($N223=0,0,
IF('Flight Methodologies'!$K$4="A",0,0)
),"")</f>
        <v>0</v>
      </c>
      <c r="X223" s="104">
        <f>IFERROR(IF('Flight Methodologies'!$K$4="A",((($D223-'Flight Methodologies'!$K$9)*$E223*$G223*$N223*'Emission Factors'!$E$12)),((($D223-'Flight Methodologies'!$K$17)*$E223*$G223*$N223*'Emission Factors'!$E$12))
)
+
IF(SUM($O223:$P223)=0,0,
IF('Flight Methodologies'!$D$4="A",0,
IF('Flight Methodologies'!$D$4="B",0,
IF('Flight Methodologies'!$D$4="C",('Flight Methodologies'!$E$29*$E223*SUM($O223:$P223)*$G223*'Emission Factors'!$E$12),('Flight Methodologies'!$E$39*$E223*SUM($O223:$P223)*$G223*'Emission Factors'!$E$12))
))),"")</f>
        <v>2470.8232164000001</v>
      </c>
      <c r="Y223" s="104">
        <f>IFERROR(IF('Flight Methodologies'!$D$4="A",((($D223-'Flight Methodologies'!$E$9)*$E223*$G223*$O223*'Emission Factors'!$E$13)),
IF('Flight Methodologies'!$D$4="B",((($D223-'Flight Methodologies'!$E$17)*$E223*$G223*$O223*'Emission Factors'!$E$13)),
IF('Flight Methodologies'!$D$4="C",((($D223-SUM('Flight Methodologies'!$E$29:$E$30))*$E223*$G223*$O223*'Emission Factors'!$E$13)),((($D223-SUM('Flight Methodologies'!$E$39:$E$40))*$E223*$G223*$O223*'Emission Factors'!$E$13)))))
+
IF(SUM($O223:$P223)=0,0,
IF('Flight Methodologies'!$D$4="A",0,
IF('Flight Methodologies'!$D$4="B",0,
IF('Flight Methodologies'!$D$4="C",0,0)
)))
+
IF($N223=0,0,
IF('Flight Methodologies'!$K$4="A",0,0)
),"")</f>
        <v>0</v>
      </c>
      <c r="Z223" s="104">
        <f>IFERROR(IF('Flight Methodologies'!$D$4="A",((($D223-'Flight Methodologies'!$E$9)*$E223*$G223*$P223*'Emission Factors'!$E$14)),
IF('Flight Methodologies'!$D$4="B",((($D223-'Flight Methodologies'!$E$17)*$E223*$G223*$P223*'Emission Factors'!$E$14)),
IF('Flight Methodologies'!$D$4="C",((($D223-SUM('Flight Methodologies'!$E$29:$E$30))*$E223*$G223*$P223*'Emission Factors'!$E$14)),((($D223-SUM('Flight Methodologies'!$E$39:$E$40))*$E223*$G223*$P223*'Emission Factors'!$E$14)))))
+
IF(SUM($O223:$P223)=0,0,
IF('Flight Methodologies'!$D$4="A",0,
IF('Flight Methodologies'!$D$4="B",0,
IF('Flight Methodologies'!$D$4="C",0,0)
)))
+
IF($N223=0,0,
IF('Flight Methodologies'!$K$4="A",0,0)
),"")</f>
        <v>27466.298160000002</v>
      </c>
      <c r="AA223" s="169">
        <f t="shared" si="6"/>
        <v>29952.899297517513</v>
      </c>
      <c r="AC223" s="109">
        <f t="shared" si="7"/>
        <v>29.952899297517515</v>
      </c>
    </row>
    <row r="224" spans="2:29" x14ac:dyDescent="0.35">
      <c r="B224" s="63" t="s">
        <v>207</v>
      </c>
      <c r="C224" s="63" t="str">
        <f>IFERROR(VLOOKUP(B224,'Country and Student Data'!$B$5:$E$300,2,FALSE),"")</f>
        <v>Asia</v>
      </c>
      <c r="D224" s="104">
        <f>IFERROR(
VLOOKUP($B224,'Country and Student Data'!$B$5:$D$300,3,FALSE)
+
IF(OR(C224="Home",C224="UK"),0,
IF('Flight Methodologies'!$D$4="A",'Flight Methodologies'!$E$9,
IF('Flight Methodologies'!$D$4="B",'Flight Methodologies'!$E$17,
IF('Flight Methodologies'!$D$4="C",'Flight Methodologies'!$E$29+'Flight Methodologies'!$E$30,'Flight Methodologies'!$E$39+'Flight Methodologies'!$E$40)))), "")</f>
        <v>6072.57</v>
      </c>
      <c r="E224" s="101">
        <f>IFERROR(VLOOKUP(B224,'Country and Student Data'!B:E,4,FALSE),"")</f>
        <v>0</v>
      </c>
      <c r="G224" s="85">
        <v>2</v>
      </c>
      <c r="H224" s="66"/>
      <c r="I224" s="86"/>
      <c r="J224" s="86"/>
      <c r="K224" s="86"/>
      <c r="L224" s="86"/>
      <c r="M224" s="86"/>
      <c r="N224" s="86"/>
      <c r="O224" s="86"/>
      <c r="P224" s="86">
        <v>1</v>
      </c>
      <c r="R224" s="104">
        <f>IFERROR(
((I224*$D224*$E224*$G224*'Emission Factors'!$E$6))
+
IF(SUM($O224:$P224)=0,0,
IF('Flight Methodologies'!$D$4="A",(0.5*'Flight Methodologies'!$E$9*$E224*SUM($O224:$P224)*$G224*'Emission Factors'!$E$6),
IF('Flight Methodologies'!$D$4="B",(('Flight Methodologies'!$E$18*'Flight Methodologies'!$E$17*$E224*SUM($O224:$P224)*$G224*'Emission Factors'!$E$6)),
IF('Flight Methodologies'!$D$4="C",(0.5*'Flight Methodologies'!$E$30*$E224*SUM($O224:$P224)*$G224*'Emission Factors'!$E$6),(('Flight Methodologies'!$E$41*'Flight Methodologies'!$E$40*$E224*SUM($O224:$P224)*$G224*'Emission Factors'!$E$6)))
)))
+
IF($N224=0,0,
IF('Flight Methodologies'!$K$4="A",(0.5*'Flight Methodologies'!$K$9*$E224*$N224*$G224*'Emission Factors'!$E$6),(('Flight Methodologies'!$K$18*'Flight Methodologies'!$K$17*$E224*N224*$G224*'Emission Factors'!$E$6)))
),"")</f>
        <v>0</v>
      </c>
      <c r="S224" s="104">
        <f>IFERROR(((J224*$D224*$E224*$G224*'Emission Factors'!$E$7))
+
IF(SUM($O224:$P224)=0,0,
IF('Flight Methodologies'!$D$4="A",(0.5*'Flight Methodologies'!$E$9*$E224*SUM($O224:$P224)*$G224*'Emission Factors'!$E$7),
IF('Flight Methodologies'!$D$4="B",(('Flight Methodologies'!$E$19*'Flight Methodologies'!$E$17*$E224*SUM($O224:$P224)*$G224*'Emission Factors'!$E$7)),
IF('Flight Methodologies'!$D$4="C",(0.5*'Flight Methodologies'!$E$30*$E224*SUM($O224:$P224)*$G224*'Emission Factors'!$E$7),(('Flight Methodologies'!$E$42*'Flight Methodologies'!$E$40*$E224*SUM($O224:$P224)*$G224*'Emission Factors'!$E$7)))
)))
+
IF($N224=0,0,
IF('Flight Methodologies'!$K$4="A",(0.5*'Flight Methodologies'!$K$9*$E224*$N224*$G224*'Emission Factors'!$E$7),(('Flight Methodologies'!$K$19*'Flight Methodologies'!$K$17*$E224*N224*$G224*'Emission Factors'!$E$7)))
),"")</f>
        <v>0</v>
      </c>
      <c r="T224" s="104">
        <f>IFERROR(((K224*$D224*$E224*$G224*'Emission Factors'!$E$8))
+
IF(SUM($O224:$P224)=0,0,
IF('Flight Methodologies'!$D$4="A",0,
IF('Flight Methodologies'!$D$4="B",(('Flight Methodologies'!$E$20*'Flight Methodologies'!$E$17*$E224*SUM($O224:$P224)*$G224*'Emission Factors'!$E$8)),
IF('Flight Methodologies'!$D$4="C",0,(('Flight Methodologies'!$E$43*'Flight Methodologies'!$E$40*$E224*SUM($O224:$P224)*$G224*'Emission Factors'!$E$8)))
)))
+
IF($N224=0,0,
IF('Flight Methodologies'!$K$4="A",0,(('Flight Methodologies'!$K$20*'Flight Methodologies'!$K$17*$E224*N224*$G224*'Emission Factors'!$E$8)))
),"")</f>
        <v>0</v>
      </c>
      <c r="U224" s="104">
        <f>IFERROR(((L224*$D224*$E224*$G224*'Emission Factors'!$E$9))
+
IF(SUM($O224:$P224)=0,0,
IF('Flight Methodologies'!$D$4="A",0,
IF('Flight Methodologies'!$D$4="B",(('Flight Methodologies'!$E$21*'Flight Methodologies'!$E$17*$E224*SUM($O224:$P224)*$G224*'Emission Factors'!$E$9)),
IF('Flight Methodologies'!$D$4="C",0,(('Flight Methodologies'!$E$44*'Flight Methodologies'!$E$40*$E224*SUM($O224:$P224)*$G224*'Emission Factors'!$E$9)))
)))
+
IF($N224=0,0,
IF('Flight Methodologies'!$K$4="A",0,(('Flight Methodologies'!$K$21*'Flight Methodologies'!$K$17*$E224*N224*$G224*'Emission Factors'!$E$9)))
),"")</f>
        <v>0</v>
      </c>
      <c r="V224" s="104">
        <f>IF(SUM(I224:P224)=0,"",
IF(SUM($O224:$P224)=0,0,
IF('Flight Methodologies'!$D$4="A",0,
IF('Flight Methodologies'!$D$4="B",(('Flight Methodologies'!$E$22*'Flight Methodologies'!$E$17*$E224*SUM($O224:$P224)*$G224*'Emission Factors'!$E$10)),
IF('Flight Methodologies'!$D$4="C",0,(('Flight Methodologies'!$E$45*'Flight Methodologies'!$E$40*$E224*SUM($O224:$P224)*$G224*'Emission Factors'!$E$10)))
)))
+
IF($N224=0,0,
IF('Flight Methodologies'!$K$4="A",0,(('Flight Methodologies'!$K$22*'Flight Methodologies'!$K$17*$E224*N224*$G224*'Emission Factors'!$E$10)))
))</f>
        <v>0</v>
      </c>
      <c r="W224" s="104">
        <f>IFERROR(((M224*$D224*$E224*$G224*'Emission Factors'!$E$11))
+
IF(SUM($O224:$P224)=0,0,
IF('Flight Methodologies'!$D$4="A",0,
IF('Flight Methodologies'!$D$4="B",0,
IF('Flight Methodologies'!$D$4="C",0,0)
)))
+
IF($N224=0,0,
IF('Flight Methodologies'!$K$4="A",0,0)
),"")</f>
        <v>0</v>
      </c>
      <c r="X224" s="104">
        <f>IFERROR(IF('Flight Methodologies'!$K$4="A",((($D224-'Flight Methodologies'!$K$9)*$E224*$G224*$N224*'Emission Factors'!$E$12)),((($D224-'Flight Methodologies'!$K$17)*$E224*$G224*$N224*'Emission Factors'!$E$12))
)
+
IF(SUM($O224:$P224)=0,0,
IF('Flight Methodologies'!$D$4="A",0,
IF('Flight Methodologies'!$D$4="B",0,
IF('Flight Methodologies'!$D$4="C",('Flight Methodologies'!$E$29*$E224*SUM($O224:$P224)*$G224*'Emission Factors'!$E$12),('Flight Methodologies'!$E$39*$E224*SUM($O224:$P224)*$G224*'Emission Factors'!$E$12))
))),"")</f>
        <v>0</v>
      </c>
      <c r="Y224" s="104">
        <f>IFERROR(IF('Flight Methodologies'!$D$4="A",((($D224-'Flight Methodologies'!$E$9)*$E224*$G224*$O224*'Emission Factors'!$E$13)),
IF('Flight Methodologies'!$D$4="B",((($D224-'Flight Methodologies'!$E$17)*$E224*$G224*$O224*'Emission Factors'!$E$13)),
IF('Flight Methodologies'!$D$4="C",((($D224-SUM('Flight Methodologies'!$E$29:$E$30))*$E224*$G224*$O224*'Emission Factors'!$E$13)),((($D224-SUM('Flight Methodologies'!$E$39:$E$40))*$E224*$G224*$O224*'Emission Factors'!$E$13)))))
+
IF(SUM($O224:$P224)=0,0,
IF('Flight Methodologies'!$D$4="A",0,
IF('Flight Methodologies'!$D$4="B",0,
IF('Flight Methodologies'!$D$4="C",0,0)
)))
+
IF($N224=0,0,
IF('Flight Methodologies'!$K$4="A",0,0)
),"")</f>
        <v>0</v>
      </c>
      <c r="Z224" s="104">
        <f>IFERROR(IF('Flight Methodologies'!$D$4="A",((($D224-'Flight Methodologies'!$E$9)*$E224*$G224*$P224*'Emission Factors'!$E$14)),
IF('Flight Methodologies'!$D$4="B",((($D224-'Flight Methodologies'!$E$17)*$E224*$G224*$P224*'Emission Factors'!$E$14)),
IF('Flight Methodologies'!$D$4="C",((($D224-SUM('Flight Methodologies'!$E$29:$E$30))*$E224*$G224*$P224*'Emission Factors'!$E$14)),((($D224-SUM('Flight Methodologies'!$E$39:$E$40))*$E224*$G224*$P224*'Emission Factors'!$E$14)))))
+
IF(SUM($O224:$P224)=0,0,
IF('Flight Methodologies'!$D$4="A",0,
IF('Flight Methodologies'!$D$4="B",0,
IF('Flight Methodologies'!$D$4="C",0,0)
)))
+
IF($N224=0,0,
IF('Flight Methodologies'!$K$4="A",0,0)
),"")</f>
        <v>0</v>
      </c>
      <c r="AA224" s="169">
        <f t="shared" si="6"/>
        <v>0</v>
      </c>
      <c r="AC224" s="109">
        <f t="shared" si="7"/>
        <v>0</v>
      </c>
    </row>
    <row r="225" spans="2:29" x14ac:dyDescent="0.35">
      <c r="B225" s="63" t="s">
        <v>208</v>
      </c>
      <c r="C225" s="63" t="str">
        <f>IFERROR(VLOOKUP(B225,'Country and Student Data'!$B$5:$E$300,2,FALSE),"")</f>
        <v>Africa</v>
      </c>
      <c r="D225" s="104">
        <f>IFERROR(
VLOOKUP($B225,'Country and Student Data'!$B$5:$D$300,3,FALSE)
+
IF(OR(C225="Home",C225="UK"),0,
IF('Flight Methodologies'!$D$4="A",'Flight Methodologies'!$E$9,
IF('Flight Methodologies'!$D$4="B",'Flight Methodologies'!$E$17,
IF('Flight Methodologies'!$D$4="C",'Flight Methodologies'!$E$29+'Flight Methodologies'!$E$30,'Flight Methodologies'!$E$39+'Flight Methodologies'!$E$40)))), "")</f>
        <v>8021.57</v>
      </c>
      <c r="E225" s="101">
        <f>IFERROR(VLOOKUP(B225,'Country and Student Data'!B:E,4,FALSE),"")</f>
        <v>10</v>
      </c>
      <c r="G225" s="85">
        <v>2</v>
      </c>
      <c r="H225" s="66"/>
      <c r="I225" s="86"/>
      <c r="J225" s="86"/>
      <c r="K225" s="86"/>
      <c r="L225" s="86"/>
      <c r="M225" s="86"/>
      <c r="N225" s="86"/>
      <c r="O225" s="86"/>
      <c r="P225" s="86">
        <v>1</v>
      </c>
      <c r="R225" s="104">
        <f>IFERROR(
((I225*$D225*$E225*$G225*'Emission Factors'!$E$6))
+
IF(SUM($O225:$P225)=0,0,
IF('Flight Methodologies'!$D$4="A",(0.5*'Flight Methodologies'!$E$9*$E225*SUM($O225:$P225)*$G225*'Emission Factors'!$E$6),
IF('Flight Methodologies'!$D$4="B",(('Flight Methodologies'!$E$18*'Flight Methodologies'!$E$17*$E225*SUM($O225:$P225)*$G225*'Emission Factors'!$E$6)),
IF('Flight Methodologies'!$D$4="C",(0.5*'Flight Methodologies'!$E$30*$E225*SUM($O225:$P225)*$G225*'Emission Factors'!$E$6),(('Flight Methodologies'!$E$41*'Flight Methodologies'!$E$40*$E225*SUM($O225:$P225)*$G225*'Emission Factors'!$E$6)))
)))
+
IF($N225=0,0,
IF('Flight Methodologies'!$K$4="A",(0.5*'Flight Methodologies'!$K$9*$E225*$N225*$G225*'Emission Factors'!$E$6),(('Flight Methodologies'!$K$18*'Flight Methodologies'!$K$17*$E225*N225*$G225*'Emission Factors'!$E$6)))
),"")</f>
        <v>8.9985600000000012</v>
      </c>
      <c r="S225" s="104">
        <f>IFERROR(((J225*$D225*$E225*$G225*'Emission Factors'!$E$7))
+
IF(SUM($O225:$P225)=0,0,
IF('Flight Methodologies'!$D$4="A",(0.5*'Flight Methodologies'!$E$9*$E225*SUM($O225:$P225)*$G225*'Emission Factors'!$E$7),
IF('Flight Methodologies'!$D$4="B",(('Flight Methodologies'!$E$19*'Flight Methodologies'!$E$17*$E225*SUM($O225:$P225)*$G225*'Emission Factors'!$E$7)),
IF('Flight Methodologies'!$D$4="C",(0.5*'Flight Methodologies'!$E$30*$E225*SUM($O225:$P225)*$G225*'Emission Factors'!$E$7),(('Flight Methodologies'!$E$42*'Flight Methodologies'!$E$40*$E225*SUM($O225:$P225)*$G225*'Emission Factors'!$E$7)))
)))
+
IF($N225=0,0,
IF('Flight Methodologies'!$K$4="A",(0.5*'Flight Methodologies'!$K$9*$E225*$N225*$G225*'Emission Factors'!$E$7),(('Flight Methodologies'!$K$19*'Flight Methodologies'!$K$17*$E225*N225*$G225*'Emission Factors'!$E$7)))
),"")</f>
        <v>0</v>
      </c>
      <c r="T225" s="104">
        <f>IFERROR(((K225*$D225*$E225*$G225*'Emission Factors'!$E$8))
+
IF(SUM($O225:$P225)=0,0,
IF('Flight Methodologies'!$D$4="A",0,
IF('Flight Methodologies'!$D$4="B",(('Flight Methodologies'!$E$20*'Flight Methodologies'!$E$17*$E225*SUM($O225:$P225)*$G225*'Emission Factors'!$E$8)),
IF('Flight Methodologies'!$D$4="C",0,(('Flight Methodologies'!$E$43*'Flight Methodologies'!$E$40*$E225*SUM($O225:$P225)*$G225*'Emission Factors'!$E$8)))
)))
+
IF($N225=0,0,
IF('Flight Methodologies'!$K$4="A",0,(('Flight Methodologies'!$K$20*'Flight Methodologies'!$K$17*$E225*N225*$G225*'Emission Factors'!$E$8)))
),"")</f>
        <v>0</v>
      </c>
      <c r="U225" s="104">
        <f>IFERROR(((L225*$D225*$E225*$G225*'Emission Factors'!$E$9))
+
IF(SUM($O225:$P225)=0,0,
IF('Flight Methodologies'!$D$4="A",0,
IF('Flight Methodologies'!$D$4="B",(('Flight Methodologies'!$E$21*'Flight Methodologies'!$E$17*$E225*SUM($O225:$P225)*$G225*'Emission Factors'!$E$9)),
IF('Flight Methodologies'!$D$4="C",0,(('Flight Methodologies'!$E$44*'Flight Methodologies'!$E$40*$E225*SUM($O225:$P225)*$G225*'Emission Factors'!$E$9)))
)))
+
IF($N225=0,0,
IF('Flight Methodologies'!$K$4="A",0,(('Flight Methodologies'!$K$21*'Flight Methodologies'!$K$17*$E225*N225*$G225*'Emission Factors'!$E$9)))
),"")</f>
        <v>5.5161213100671143</v>
      </c>
      <c r="V225" s="104">
        <f>IF(SUM(I225:P225)=0,"",
IF(SUM($O225:$P225)=0,0,
IF('Flight Methodologies'!$D$4="A",0,
IF('Flight Methodologies'!$D$4="B",(('Flight Methodologies'!$E$22*'Flight Methodologies'!$E$17*$E225*SUM($O225:$P225)*$G225*'Emission Factors'!$E$10)),
IF('Flight Methodologies'!$D$4="C",0,(('Flight Methodologies'!$E$45*'Flight Methodologies'!$E$40*$E225*SUM($O225:$P225)*$G225*'Emission Factors'!$E$10)))
)))
+
IF($N225=0,0,
IF('Flight Methodologies'!$K$4="A",0,(('Flight Methodologies'!$K$22*'Flight Methodologies'!$K$17*$E225*N225*$G225*'Emission Factors'!$E$10)))
))</f>
        <v>8.0252060006657704</v>
      </c>
      <c r="W225" s="104">
        <f>IFERROR(((M225*$D225*$E225*$G225*'Emission Factors'!$E$11))
+
IF(SUM($O225:$P225)=0,0,
IF('Flight Methodologies'!$D$4="A",0,
IF('Flight Methodologies'!$D$4="B",0,
IF('Flight Methodologies'!$D$4="C",0,0)
)))
+
IF($N225=0,0,
IF('Flight Methodologies'!$K$4="A",0,0)
),"")</f>
        <v>0</v>
      </c>
      <c r="X225" s="104">
        <f>IFERROR(IF('Flight Methodologies'!$K$4="A",((($D225-'Flight Methodologies'!$K$9)*$E225*$G225*$N225*'Emission Factors'!$E$12)),((($D225-'Flight Methodologies'!$K$17)*$E225*$G225*$N225*'Emission Factors'!$E$12))
)
+
IF(SUM($O225:$P225)=0,0,
IF('Flight Methodologies'!$D$4="A",0,
IF('Flight Methodologies'!$D$4="B",0,
IF('Flight Methodologies'!$D$4="C",('Flight Methodologies'!$E$29*$E225*SUM($O225:$P225)*$G225*'Emission Factors'!$E$12),('Flight Methodologies'!$E$39*$E225*SUM($O225:$P225)*$G225*'Emission Factors'!$E$12))
))),"")</f>
        <v>3529.7474520000001</v>
      </c>
      <c r="Y225" s="104">
        <f>IFERROR(IF('Flight Methodologies'!$D$4="A",((($D225-'Flight Methodologies'!$E$9)*$E225*$G225*$O225*'Emission Factors'!$E$13)),
IF('Flight Methodologies'!$D$4="B",((($D225-'Flight Methodologies'!$E$17)*$E225*$G225*$O225*'Emission Factors'!$E$13)),
IF('Flight Methodologies'!$D$4="C",((($D225-SUM('Flight Methodologies'!$E$29:$E$30))*$E225*$G225*$O225*'Emission Factors'!$E$13)),((($D225-SUM('Flight Methodologies'!$E$39:$E$40))*$E225*$G225*$O225*'Emission Factors'!$E$13)))))
+
IF(SUM($O225:$P225)=0,0,
IF('Flight Methodologies'!$D$4="A",0,
IF('Flight Methodologies'!$D$4="B",0,
IF('Flight Methodologies'!$D$4="C",0,0)
)))
+
IF($N225=0,0,
IF('Flight Methodologies'!$K$4="A",0,0)
),"")</f>
        <v>0</v>
      </c>
      <c r="Z225" s="104">
        <f>IFERROR(IF('Flight Methodologies'!$D$4="A",((($D225-'Flight Methodologies'!$E$9)*$E225*$G225*$P225*'Emission Factors'!$E$14)),
IF('Flight Methodologies'!$D$4="B",((($D225-'Flight Methodologies'!$E$17)*$E225*$G225*$P225*'Emission Factors'!$E$14)),
IF('Flight Methodologies'!$D$4="C",((($D225-SUM('Flight Methodologies'!$E$29:$E$30))*$E225*$G225*$P225*'Emission Factors'!$E$14)),((($D225-SUM('Flight Methodologies'!$E$39:$E$40))*$E225*$G225*$P225*'Emission Factors'!$E$14)))))
+
IF(SUM($O225:$P225)=0,0,
IF('Flight Methodologies'!$D$4="A",0,
IF('Flight Methodologies'!$D$4="B",0,
IF('Flight Methodologies'!$D$4="C",0,0)
)))
+
IF($N225=0,0,
IF('Flight Methodologies'!$K$4="A",0,0)
),"")</f>
        <v>29480.2052</v>
      </c>
      <c r="AA225" s="169">
        <f t="shared" si="6"/>
        <v>33032.492539310733</v>
      </c>
      <c r="AC225" s="109">
        <f t="shared" si="7"/>
        <v>33.032492539310731</v>
      </c>
    </row>
    <row r="226" spans="2:29" x14ac:dyDescent="0.35">
      <c r="B226" s="63" t="s">
        <v>209</v>
      </c>
      <c r="C226" s="63" t="str">
        <f>IFERROR(VLOOKUP(B226,'Country and Student Data'!$B$5:$E$300,2,FALSE),"")</f>
        <v>Asia</v>
      </c>
      <c r="D226" s="104">
        <f>IFERROR(
VLOOKUP($B226,'Country and Student Data'!$B$5:$D$300,3,FALSE)
+
IF(OR(C226="Home",C226="UK"),0,
IF('Flight Methodologies'!$D$4="A",'Flight Methodologies'!$E$9,
IF('Flight Methodologies'!$D$4="B",'Flight Methodologies'!$E$17,
IF('Flight Methodologies'!$D$4="C",'Flight Methodologies'!$E$29+'Flight Methodologies'!$E$30,'Flight Methodologies'!$E$39+'Flight Methodologies'!$E$40)))), "")</f>
        <v>10234.57</v>
      </c>
      <c r="E226" s="101">
        <f>IFERROR(VLOOKUP(B226,'Country and Student Data'!B:E,4,FALSE),"")</f>
        <v>69</v>
      </c>
      <c r="G226" s="85">
        <v>2</v>
      </c>
      <c r="H226" s="66"/>
      <c r="I226" s="86"/>
      <c r="J226" s="86"/>
      <c r="K226" s="86"/>
      <c r="L226" s="86"/>
      <c r="M226" s="86"/>
      <c r="N226" s="86"/>
      <c r="O226" s="86"/>
      <c r="P226" s="86">
        <v>1</v>
      </c>
      <c r="R226" s="104">
        <f>IFERROR(
((I226*$D226*$E226*$G226*'Emission Factors'!$E$6))
+
IF(SUM($O226:$P226)=0,0,
IF('Flight Methodologies'!$D$4="A",(0.5*'Flight Methodologies'!$E$9*$E226*SUM($O226:$P226)*$G226*'Emission Factors'!$E$6),
IF('Flight Methodologies'!$D$4="B",(('Flight Methodologies'!$E$18*'Flight Methodologies'!$E$17*$E226*SUM($O226:$P226)*$G226*'Emission Factors'!$E$6)),
IF('Flight Methodologies'!$D$4="C",(0.5*'Flight Methodologies'!$E$30*$E226*SUM($O226:$P226)*$G226*'Emission Factors'!$E$6),(('Flight Methodologies'!$E$41*'Flight Methodologies'!$E$40*$E226*SUM($O226:$P226)*$G226*'Emission Factors'!$E$6)))
)))
+
IF($N226=0,0,
IF('Flight Methodologies'!$K$4="A",(0.5*'Flight Methodologies'!$K$9*$E226*$N226*$G226*'Emission Factors'!$E$6),(('Flight Methodologies'!$K$18*'Flight Methodologies'!$K$17*$E226*N226*$G226*'Emission Factors'!$E$6)))
),"")</f>
        <v>62.090064000000005</v>
      </c>
      <c r="S226" s="104">
        <f>IFERROR(((J226*$D226*$E226*$G226*'Emission Factors'!$E$7))
+
IF(SUM($O226:$P226)=0,0,
IF('Flight Methodologies'!$D$4="A",(0.5*'Flight Methodologies'!$E$9*$E226*SUM($O226:$P226)*$G226*'Emission Factors'!$E$7),
IF('Flight Methodologies'!$D$4="B",(('Flight Methodologies'!$E$19*'Flight Methodologies'!$E$17*$E226*SUM($O226:$P226)*$G226*'Emission Factors'!$E$7)),
IF('Flight Methodologies'!$D$4="C",(0.5*'Flight Methodologies'!$E$30*$E226*SUM($O226:$P226)*$G226*'Emission Factors'!$E$7),(('Flight Methodologies'!$E$42*'Flight Methodologies'!$E$40*$E226*SUM($O226:$P226)*$G226*'Emission Factors'!$E$7)))
)))
+
IF($N226=0,0,
IF('Flight Methodologies'!$K$4="A",(0.5*'Flight Methodologies'!$K$9*$E226*$N226*$G226*'Emission Factors'!$E$7),(('Flight Methodologies'!$K$19*'Flight Methodologies'!$K$17*$E226*N226*$G226*'Emission Factors'!$E$7)))
),"")</f>
        <v>0</v>
      </c>
      <c r="T226" s="104">
        <f>IFERROR(((K226*$D226*$E226*$G226*'Emission Factors'!$E$8))
+
IF(SUM($O226:$P226)=0,0,
IF('Flight Methodologies'!$D$4="A",0,
IF('Flight Methodologies'!$D$4="B",(('Flight Methodologies'!$E$20*'Flight Methodologies'!$E$17*$E226*SUM($O226:$P226)*$G226*'Emission Factors'!$E$8)),
IF('Flight Methodologies'!$D$4="C",0,(('Flight Methodologies'!$E$43*'Flight Methodologies'!$E$40*$E226*SUM($O226:$P226)*$G226*'Emission Factors'!$E$8)))
)))
+
IF($N226=0,0,
IF('Flight Methodologies'!$K$4="A",0,(('Flight Methodologies'!$K$20*'Flight Methodologies'!$K$17*$E226*N226*$G226*'Emission Factors'!$E$8)))
),"")</f>
        <v>0</v>
      </c>
      <c r="U226" s="104">
        <f>IFERROR(((L226*$D226*$E226*$G226*'Emission Factors'!$E$9))
+
IF(SUM($O226:$P226)=0,0,
IF('Flight Methodologies'!$D$4="A",0,
IF('Flight Methodologies'!$D$4="B",(('Flight Methodologies'!$E$21*'Flight Methodologies'!$E$17*$E226*SUM($O226:$P226)*$G226*'Emission Factors'!$E$9)),
IF('Flight Methodologies'!$D$4="C",0,(('Flight Methodologies'!$E$44*'Flight Methodologies'!$E$40*$E226*SUM($O226:$P226)*$G226*'Emission Factors'!$E$9)))
)))
+
IF($N226=0,0,
IF('Flight Methodologies'!$K$4="A",0,(('Flight Methodologies'!$K$21*'Flight Methodologies'!$K$17*$E226*N226*$G226*'Emission Factors'!$E$9)))
),"")</f>
        <v>38.061237039463087</v>
      </c>
      <c r="V226" s="104">
        <f>IF(SUM(I226:P226)=0,"",
IF(SUM($O226:$P226)=0,0,
IF('Flight Methodologies'!$D$4="A",0,
IF('Flight Methodologies'!$D$4="B",(('Flight Methodologies'!$E$22*'Flight Methodologies'!$E$17*$E226*SUM($O226:$P226)*$G226*'Emission Factors'!$E$10)),
IF('Flight Methodologies'!$D$4="C",0,(('Flight Methodologies'!$E$45*'Flight Methodologies'!$E$40*$E226*SUM($O226:$P226)*$G226*'Emission Factors'!$E$10)))
)))
+
IF($N226=0,0,
IF('Flight Methodologies'!$K$4="A",0,(('Flight Methodologies'!$K$22*'Flight Methodologies'!$K$17*$E226*N226*$G226*'Emission Factors'!$E$10)))
))</f>
        <v>55.373921404593823</v>
      </c>
      <c r="W226" s="104">
        <f>IFERROR(((M226*$D226*$E226*$G226*'Emission Factors'!$E$11))
+
IF(SUM($O226:$P226)=0,0,
IF('Flight Methodologies'!$D$4="A",0,
IF('Flight Methodologies'!$D$4="B",0,
IF('Flight Methodologies'!$D$4="C",0,0)
)))
+
IF($N226=0,0,
IF('Flight Methodologies'!$K$4="A",0,0)
),"")</f>
        <v>0</v>
      </c>
      <c r="X226" s="104">
        <f>IFERROR(IF('Flight Methodologies'!$K$4="A",((($D226-'Flight Methodologies'!$K$9)*$E226*$G226*$N226*'Emission Factors'!$E$12)),((($D226-'Flight Methodologies'!$K$17)*$E226*$G226*$N226*'Emission Factors'!$E$12))
)
+
IF(SUM($O226:$P226)=0,0,
IF('Flight Methodologies'!$D$4="A",0,
IF('Flight Methodologies'!$D$4="B",0,
IF('Flight Methodologies'!$D$4="C",('Flight Methodologies'!$E$29*$E226*SUM($O226:$P226)*$G226*'Emission Factors'!$E$12),('Flight Methodologies'!$E$39*$E226*SUM($O226:$P226)*$G226*'Emission Factors'!$E$12))
))),"")</f>
        <v>24355.2574188</v>
      </c>
      <c r="Y226" s="104">
        <f>IFERROR(IF('Flight Methodologies'!$D$4="A",((($D226-'Flight Methodologies'!$E$9)*$E226*$G226*$O226*'Emission Factors'!$E$13)),
IF('Flight Methodologies'!$D$4="B",((($D226-'Flight Methodologies'!$E$17)*$E226*$G226*$O226*'Emission Factors'!$E$13)),
IF('Flight Methodologies'!$D$4="C",((($D226-SUM('Flight Methodologies'!$E$29:$E$30))*$E226*$G226*$O226*'Emission Factors'!$E$13)),((($D226-SUM('Flight Methodologies'!$E$39:$E$40))*$E226*$G226*$O226*'Emission Factors'!$E$13)))))
+
IF(SUM($O226:$P226)=0,0,
IF('Flight Methodologies'!$D$4="A",0,
IF('Flight Methodologies'!$D$4="B",0,
IF('Flight Methodologies'!$D$4="C",0,0)
)))
+
IF($N226=0,0,
IF('Flight Methodologies'!$K$4="A",0,0)
),"")</f>
        <v>0</v>
      </c>
      <c r="Z226" s="104">
        <f>IFERROR(IF('Flight Methodologies'!$D$4="A",((($D226-'Flight Methodologies'!$E$9)*$E226*$G226*$P226*'Emission Factors'!$E$14)),
IF('Flight Methodologies'!$D$4="B",((($D226-'Flight Methodologies'!$E$17)*$E226*$G226*$P226*'Emission Factors'!$E$14)),
IF('Flight Methodologies'!$D$4="C",((($D226-SUM('Flight Methodologies'!$E$29:$E$30))*$E226*$G226*$P226*'Emission Factors'!$E$14)),((($D226-SUM('Flight Methodologies'!$E$39:$E$40))*$E226*$G226*$P226*'Emission Factors'!$E$14)))))
+
IF(SUM($O226:$P226)=0,0,
IF('Flight Methodologies'!$D$4="A",0,
IF('Flight Methodologies'!$D$4="B",0,
IF('Flight Methodologies'!$D$4="C",0,0)
)))
+
IF($N226=0,0,
IF('Flight Methodologies'!$K$4="A",0,0)
),"")</f>
        <v>264525.80922</v>
      </c>
      <c r="AA226" s="169">
        <f t="shared" si="6"/>
        <v>289036.59186124406</v>
      </c>
      <c r="AC226" s="109">
        <f t="shared" si="7"/>
        <v>289.03659186124406</v>
      </c>
    </row>
    <row r="227" spans="2:29" x14ac:dyDescent="0.35">
      <c r="B227" s="63" t="s">
        <v>210</v>
      </c>
      <c r="C227" s="63" t="str">
        <f>IFERROR(VLOOKUP(B227,'Country and Student Data'!$B$5:$E$300,2,FALSE),"")</f>
        <v>Africa</v>
      </c>
      <c r="D227" s="104">
        <f>IFERROR(
VLOOKUP($B227,'Country and Student Data'!$B$5:$D$300,3,FALSE)
+
IF(OR(C227="Home",C227="UK"),0,
IF('Flight Methodologies'!$D$4="A",'Flight Methodologies'!$E$9,
IF('Flight Methodologies'!$D$4="B",'Flight Methodologies'!$E$17,
IF('Flight Methodologies'!$D$4="C",'Flight Methodologies'!$E$29+'Flight Methodologies'!$E$30,'Flight Methodologies'!$E$39+'Flight Methodologies'!$E$40)))), "")</f>
        <v>5660.57</v>
      </c>
      <c r="E227" s="101">
        <f>IFERROR(VLOOKUP(B227,'Country and Student Data'!B:E,4,FALSE),"")</f>
        <v>0</v>
      </c>
      <c r="G227" s="85">
        <v>2</v>
      </c>
      <c r="H227" s="66"/>
      <c r="I227" s="86"/>
      <c r="J227" s="86"/>
      <c r="K227" s="86"/>
      <c r="L227" s="86"/>
      <c r="M227" s="86"/>
      <c r="N227" s="86"/>
      <c r="O227" s="86"/>
      <c r="P227" s="86">
        <v>1</v>
      </c>
      <c r="R227" s="104">
        <f>IFERROR(
((I227*$D227*$E227*$G227*'Emission Factors'!$E$6))
+
IF(SUM($O227:$P227)=0,0,
IF('Flight Methodologies'!$D$4="A",(0.5*'Flight Methodologies'!$E$9*$E227*SUM($O227:$P227)*$G227*'Emission Factors'!$E$6),
IF('Flight Methodologies'!$D$4="B",(('Flight Methodologies'!$E$18*'Flight Methodologies'!$E$17*$E227*SUM($O227:$P227)*$G227*'Emission Factors'!$E$6)),
IF('Flight Methodologies'!$D$4="C",(0.5*'Flight Methodologies'!$E$30*$E227*SUM($O227:$P227)*$G227*'Emission Factors'!$E$6),(('Flight Methodologies'!$E$41*'Flight Methodologies'!$E$40*$E227*SUM($O227:$P227)*$G227*'Emission Factors'!$E$6)))
)))
+
IF($N227=0,0,
IF('Flight Methodologies'!$K$4="A",(0.5*'Flight Methodologies'!$K$9*$E227*$N227*$G227*'Emission Factors'!$E$6),(('Flight Methodologies'!$K$18*'Flight Methodologies'!$K$17*$E227*N227*$G227*'Emission Factors'!$E$6)))
),"")</f>
        <v>0</v>
      </c>
      <c r="S227" s="104">
        <f>IFERROR(((J227*$D227*$E227*$G227*'Emission Factors'!$E$7))
+
IF(SUM($O227:$P227)=0,0,
IF('Flight Methodologies'!$D$4="A",(0.5*'Flight Methodologies'!$E$9*$E227*SUM($O227:$P227)*$G227*'Emission Factors'!$E$7),
IF('Flight Methodologies'!$D$4="B",(('Flight Methodologies'!$E$19*'Flight Methodologies'!$E$17*$E227*SUM($O227:$P227)*$G227*'Emission Factors'!$E$7)),
IF('Flight Methodologies'!$D$4="C",(0.5*'Flight Methodologies'!$E$30*$E227*SUM($O227:$P227)*$G227*'Emission Factors'!$E$7),(('Flight Methodologies'!$E$42*'Flight Methodologies'!$E$40*$E227*SUM($O227:$P227)*$G227*'Emission Factors'!$E$7)))
)))
+
IF($N227=0,0,
IF('Flight Methodologies'!$K$4="A",(0.5*'Flight Methodologies'!$K$9*$E227*$N227*$G227*'Emission Factors'!$E$7),(('Flight Methodologies'!$K$19*'Flight Methodologies'!$K$17*$E227*N227*$G227*'Emission Factors'!$E$7)))
),"")</f>
        <v>0</v>
      </c>
      <c r="T227" s="104">
        <f>IFERROR(((K227*$D227*$E227*$G227*'Emission Factors'!$E$8))
+
IF(SUM($O227:$P227)=0,0,
IF('Flight Methodologies'!$D$4="A",0,
IF('Flight Methodologies'!$D$4="B",(('Flight Methodologies'!$E$20*'Flight Methodologies'!$E$17*$E227*SUM($O227:$P227)*$G227*'Emission Factors'!$E$8)),
IF('Flight Methodologies'!$D$4="C",0,(('Flight Methodologies'!$E$43*'Flight Methodologies'!$E$40*$E227*SUM($O227:$P227)*$G227*'Emission Factors'!$E$8)))
)))
+
IF($N227=0,0,
IF('Flight Methodologies'!$K$4="A",0,(('Flight Methodologies'!$K$20*'Flight Methodologies'!$K$17*$E227*N227*$G227*'Emission Factors'!$E$8)))
),"")</f>
        <v>0</v>
      </c>
      <c r="U227" s="104">
        <f>IFERROR(((L227*$D227*$E227*$G227*'Emission Factors'!$E$9))
+
IF(SUM($O227:$P227)=0,0,
IF('Flight Methodologies'!$D$4="A",0,
IF('Flight Methodologies'!$D$4="B",(('Flight Methodologies'!$E$21*'Flight Methodologies'!$E$17*$E227*SUM($O227:$P227)*$G227*'Emission Factors'!$E$9)),
IF('Flight Methodologies'!$D$4="C",0,(('Flight Methodologies'!$E$44*'Flight Methodologies'!$E$40*$E227*SUM($O227:$P227)*$G227*'Emission Factors'!$E$9)))
)))
+
IF($N227=0,0,
IF('Flight Methodologies'!$K$4="A",0,(('Flight Methodologies'!$K$21*'Flight Methodologies'!$K$17*$E227*N227*$G227*'Emission Factors'!$E$9)))
),"")</f>
        <v>0</v>
      </c>
      <c r="V227" s="104">
        <f>IF(SUM(I227:P227)=0,"",
IF(SUM($O227:$P227)=0,0,
IF('Flight Methodologies'!$D$4="A",0,
IF('Flight Methodologies'!$D$4="B",(('Flight Methodologies'!$E$22*'Flight Methodologies'!$E$17*$E227*SUM($O227:$P227)*$G227*'Emission Factors'!$E$10)),
IF('Flight Methodologies'!$D$4="C",0,(('Flight Methodologies'!$E$45*'Flight Methodologies'!$E$40*$E227*SUM($O227:$P227)*$G227*'Emission Factors'!$E$10)))
)))
+
IF($N227=0,0,
IF('Flight Methodologies'!$K$4="A",0,(('Flight Methodologies'!$K$22*'Flight Methodologies'!$K$17*$E227*N227*$G227*'Emission Factors'!$E$10)))
))</f>
        <v>0</v>
      </c>
      <c r="W227" s="104">
        <f>IFERROR(((M227*$D227*$E227*$G227*'Emission Factors'!$E$11))
+
IF(SUM($O227:$P227)=0,0,
IF('Flight Methodologies'!$D$4="A",0,
IF('Flight Methodologies'!$D$4="B",0,
IF('Flight Methodologies'!$D$4="C",0,0)
)))
+
IF($N227=0,0,
IF('Flight Methodologies'!$K$4="A",0,0)
),"")</f>
        <v>0</v>
      </c>
      <c r="X227" s="104">
        <f>IFERROR(IF('Flight Methodologies'!$K$4="A",((($D227-'Flight Methodologies'!$K$9)*$E227*$G227*$N227*'Emission Factors'!$E$12)),((($D227-'Flight Methodologies'!$K$17)*$E227*$G227*$N227*'Emission Factors'!$E$12))
)
+
IF(SUM($O227:$P227)=0,0,
IF('Flight Methodologies'!$D$4="A",0,
IF('Flight Methodologies'!$D$4="B",0,
IF('Flight Methodologies'!$D$4="C",('Flight Methodologies'!$E$29*$E227*SUM($O227:$P227)*$G227*'Emission Factors'!$E$12),('Flight Methodologies'!$E$39*$E227*SUM($O227:$P227)*$G227*'Emission Factors'!$E$12))
))),"")</f>
        <v>0</v>
      </c>
      <c r="Y227" s="104">
        <f>IFERROR(IF('Flight Methodologies'!$D$4="A",((($D227-'Flight Methodologies'!$E$9)*$E227*$G227*$O227*'Emission Factors'!$E$13)),
IF('Flight Methodologies'!$D$4="B",((($D227-'Flight Methodologies'!$E$17)*$E227*$G227*$O227*'Emission Factors'!$E$13)),
IF('Flight Methodologies'!$D$4="C",((($D227-SUM('Flight Methodologies'!$E$29:$E$30))*$E227*$G227*$O227*'Emission Factors'!$E$13)),((($D227-SUM('Flight Methodologies'!$E$39:$E$40))*$E227*$G227*$O227*'Emission Factors'!$E$13)))))
+
IF(SUM($O227:$P227)=0,0,
IF('Flight Methodologies'!$D$4="A",0,
IF('Flight Methodologies'!$D$4="B",0,
IF('Flight Methodologies'!$D$4="C",0,0)
)))
+
IF($N227=0,0,
IF('Flight Methodologies'!$K$4="A",0,0)
),"")</f>
        <v>0</v>
      </c>
      <c r="Z227" s="104">
        <f>IFERROR(IF('Flight Methodologies'!$D$4="A",((($D227-'Flight Methodologies'!$E$9)*$E227*$G227*$P227*'Emission Factors'!$E$14)),
IF('Flight Methodologies'!$D$4="B",((($D227-'Flight Methodologies'!$E$17)*$E227*$G227*$P227*'Emission Factors'!$E$14)),
IF('Flight Methodologies'!$D$4="C",((($D227-SUM('Flight Methodologies'!$E$29:$E$30))*$E227*$G227*$P227*'Emission Factors'!$E$14)),((($D227-SUM('Flight Methodologies'!$E$39:$E$40))*$E227*$G227*$P227*'Emission Factors'!$E$14)))))
+
IF(SUM($O227:$P227)=0,0,
IF('Flight Methodologies'!$D$4="A",0,
IF('Flight Methodologies'!$D$4="B",0,
IF('Flight Methodologies'!$D$4="C",0,0)
)))
+
IF($N227=0,0,
IF('Flight Methodologies'!$K$4="A",0,0)
),"")</f>
        <v>0</v>
      </c>
      <c r="AA227" s="169">
        <f t="shared" si="6"/>
        <v>0</v>
      </c>
      <c r="AC227" s="109">
        <f t="shared" si="7"/>
        <v>0</v>
      </c>
    </row>
    <row r="228" spans="2:29" x14ac:dyDescent="0.35">
      <c r="B228" s="63" t="s">
        <v>435</v>
      </c>
      <c r="C228" s="63" t="str">
        <f>IFERROR(VLOOKUP(B228,'Country and Student Data'!$B$5:$E$300,2,FALSE),"")</f>
        <v>Oceania</v>
      </c>
      <c r="D228" s="104">
        <f>IFERROR(
VLOOKUP($B228,'Country and Student Data'!$B$5:$D$300,3,FALSE)
+
IF(OR(C228="Home",C228="UK"),0,
IF('Flight Methodologies'!$D$4="A",'Flight Methodologies'!$E$9,
IF('Flight Methodologies'!$D$4="B",'Flight Methodologies'!$E$17,
IF('Flight Methodologies'!$D$4="C",'Flight Methodologies'!$E$29+'Flight Methodologies'!$E$30,'Flight Methodologies'!$E$39+'Flight Methodologies'!$E$40)))), "")</f>
        <v>15902.98</v>
      </c>
      <c r="E228" s="101">
        <f>IFERROR(VLOOKUP(B228,'Country and Student Data'!B:E,4,FALSE),"")</f>
        <v>0</v>
      </c>
      <c r="G228" s="85">
        <v>2</v>
      </c>
      <c r="H228" s="66"/>
      <c r="I228" s="86"/>
      <c r="J228" s="86"/>
      <c r="K228" s="86"/>
      <c r="L228" s="86"/>
      <c r="M228" s="86"/>
      <c r="N228" s="86"/>
      <c r="O228" s="86"/>
      <c r="P228" s="86">
        <v>1</v>
      </c>
      <c r="R228" s="104">
        <f>IFERROR(
((I228*$D228*$E228*$G228*'Emission Factors'!$E$6))
+
IF(SUM($O228:$P228)=0,0,
IF('Flight Methodologies'!$D$4="A",(0.5*'Flight Methodologies'!$E$9*$E228*SUM($O228:$P228)*$G228*'Emission Factors'!$E$6),
IF('Flight Methodologies'!$D$4="B",(('Flight Methodologies'!$E$18*'Flight Methodologies'!$E$17*$E228*SUM($O228:$P228)*$G228*'Emission Factors'!$E$6)),
IF('Flight Methodologies'!$D$4="C",(0.5*'Flight Methodologies'!$E$30*$E228*SUM($O228:$P228)*$G228*'Emission Factors'!$E$6),(('Flight Methodologies'!$E$41*'Flight Methodologies'!$E$40*$E228*SUM($O228:$P228)*$G228*'Emission Factors'!$E$6)))
)))
+
IF($N228=0,0,
IF('Flight Methodologies'!$K$4="A",(0.5*'Flight Methodologies'!$K$9*$E228*$N228*$G228*'Emission Factors'!$E$6),(('Flight Methodologies'!$K$18*'Flight Methodologies'!$K$17*$E228*N228*$G228*'Emission Factors'!$E$6)))
),"")</f>
        <v>0</v>
      </c>
      <c r="S228" s="104">
        <f>IFERROR(((J228*$D228*$E228*$G228*'Emission Factors'!$E$7))
+
IF(SUM($O228:$P228)=0,0,
IF('Flight Methodologies'!$D$4="A",(0.5*'Flight Methodologies'!$E$9*$E228*SUM($O228:$P228)*$G228*'Emission Factors'!$E$7),
IF('Flight Methodologies'!$D$4="B",(('Flight Methodologies'!$E$19*'Flight Methodologies'!$E$17*$E228*SUM($O228:$P228)*$G228*'Emission Factors'!$E$7)),
IF('Flight Methodologies'!$D$4="C",(0.5*'Flight Methodologies'!$E$30*$E228*SUM($O228:$P228)*$G228*'Emission Factors'!$E$7),(('Flight Methodologies'!$E$42*'Flight Methodologies'!$E$40*$E228*SUM($O228:$P228)*$G228*'Emission Factors'!$E$7)))
)))
+
IF($N228=0,0,
IF('Flight Methodologies'!$K$4="A",(0.5*'Flight Methodologies'!$K$9*$E228*$N228*$G228*'Emission Factors'!$E$7),(('Flight Methodologies'!$K$19*'Flight Methodologies'!$K$17*$E228*N228*$G228*'Emission Factors'!$E$7)))
),"")</f>
        <v>0</v>
      </c>
      <c r="T228" s="104">
        <f>IFERROR(((K228*$D228*$E228*$G228*'Emission Factors'!$E$8))
+
IF(SUM($O228:$P228)=0,0,
IF('Flight Methodologies'!$D$4="A",0,
IF('Flight Methodologies'!$D$4="B",(('Flight Methodologies'!$E$20*'Flight Methodologies'!$E$17*$E228*SUM($O228:$P228)*$G228*'Emission Factors'!$E$8)),
IF('Flight Methodologies'!$D$4="C",0,(('Flight Methodologies'!$E$43*'Flight Methodologies'!$E$40*$E228*SUM($O228:$P228)*$G228*'Emission Factors'!$E$8)))
)))
+
IF($N228=0,0,
IF('Flight Methodologies'!$K$4="A",0,(('Flight Methodologies'!$K$20*'Flight Methodologies'!$K$17*$E228*N228*$G228*'Emission Factors'!$E$8)))
),"")</f>
        <v>0</v>
      </c>
      <c r="U228" s="104">
        <f>IFERROR(((L228*$D228*$E228*$G228*'Emission Factors'!$E$9))
+
IF(SUM($O228:$P228)=0,0,
IF('Flight Methodologies'!$D$4="A",0,
IF('Flight Methodologies'!$D$4="B",(('Flight Methodologies'!$E$21*'Flight Methodologies'!$E$17*$E228*SUM($O228:$P228)*$G228*'Emission Factors'!$E$9)),
IF('Flight Methodologies'!$D$4="C",0,(('Flight Methodologies'!$E$44*'Flight Methodologies'!$E$40*$E228*SUM($O228:$P228)*$G228*'Emission Factors'!$E$9)))
)))
+
IF($N228=0,0,
IF('Flight Methodologies'!$K$4="A",0,(('Flight Methodologies'!$K$21*'Flight Methodologies'!$K$17*$E228*N228*$G228*'Emission Factors'!$E$9)))
),"")</f>
        <v>0</v>
      </c>
      <c r="V228" s="104">
        <f>IF(SUM(I228:P228)=0,"",
IF(SUM($O228:$P228)=0,0,
IF('Flight Methodologies'!$D$4="A",0,
IF('Flight Methodologies'!$D$4="B",(('Flight Methodologies'!$E$22*'Flight Methodologies'!$E$17*$E228*SUM($O228:$P228)*$G228*'Emission Factors'!$E$10)),
IF('Flight Methodologies'!$D$4="C",0,(('Flight Methodologies'!$E$45*'Flight Methodologies'!$E$40*$E228*SUM($O228:$P228)*$G228*'Emission Factors'!$E$10)))
)))
+
IF($N228=0,0,
IF('Flight Methodologies'!$K$4="A",0,(('Flight Methodologies'!$K$22*'Flight Methodologies'!$K$17*$E228*N228*$G228*'Emission Factors'!$E$10)))
))</f>
        <v>0</v>
      </c>
      <c r="W228" s="104">
        <f>IFERROR(((M228*$D228*$E228*$G228*'Emission Factors'!$E$11))
+
IF(SUM($O228:$P228)=0,0,
IF('Flight Methodologies'!$D$4="A",0,
IF('Flight Methodologies'!$D$4="B",0,
IF('Flight Methodologies'!$D$4="C",0,0)
)))
+
IF($N228=0,0,
IF('Flight Methodologies'!$K$4="A",0,0)
),"")</f>
        <v>0</v>
      </c>
      <c r="X228" s="104">
        <f>IFERROR(IF('Flight Methodologies'!$K$4="A",((($D228-'Flight Methodologies'!$K$9)*$E228*$G228*$N228*'Emission Factors'!$E$12)),((($D228-'Flight Methodologies'!$K$17)*$E228*$G228*$N228*'Emission Factors'!$E$12))
)
+
IF(SUM($O228:$P228)=0,0,
IF('Flight Methodologies'!$D$4="A",0,
IF('Flight Methodologies'!$D$4="B",0,
IF('Flight Methodologies'!$D$4="C",('Flight Methodologies'!$E$29*$E228*SUM($O228:$P228)*$G228*'Emission Factors'!$E$12),('Flight Methodologies'!$E$39*$E228*SUM($O228:$P228)*$G228*'Emission Factors'!$E$12))
))),"")</f>
        <v>0</v>
      </c>
      <c r="Y228" s="104">
        <f>IFERROR(IF('Flight Methodologies'!$D$4="A",((($D228-'Flight Methodologies'!$E$9)*$E228*$G228*$O228*'Emission Factors'!$E$13)),
IF('Flight Methodologies'!$D$4="B",((($D228-'Flight Methodologies'!$E$17)*$E228*$G228*$O228*'Emission Factors'!$E$13)),
IF('Flight Methodologies'!$D$4="C",((($D228-SUM('Flight Methodologies'!$E$29:$E$30))*$E228*$G228*$O228*'Emission Factors'!$E$13)),((($D228-SUM('Flight Methodologies'!$E$39:$E$40))*$E228*$G228*$O228*'Emission Factors'!$E$13)))))
+
IF(SUM($O228:$P228)=0,0,
IF('Flight Methodologies'!$D$4="A",0,
IF('Flight Methodologies'!$D$4="B",0,
IF('Flight Methodologies'!$D$4="C",0,0)
)))
+
IF($N228=0,0,
IF('Flight Methodologies'!$K$4="A",0,0)
),"")</f>
        <v>0</v>
      </c>
      <c r="Z228" s="104">
        <f>IFERROR(IF('Flight Methodologies'!$D$4="A",((($D228-'Flight Methodologies'!$E$9)*$E228*$G228*$P228*'Emission Factors'!$E$14)),
IF('Flight Methodologies'!$D$4="B",((($D228-'Flight Methodologies'!$E$17)*$E228*$G228*$P228*'Emission Factors'!$E$14)),
IF('Flight Methodologies'!$D$4="C",((($D228-SUM('Flight Methodologies'!$E$29:$E$30))*$E228*$G228*$P228*'Emission Factors'!$E$14)),((($D228-SUM('Flight Methodologies'!$E$39:$E$40))*$E228*$G228*$P228*'Emission Factors'!$E$14)))))
+
IF(SUM($O228:$P228)=0,0,
IF('Flight Methodologies'!$D$4="A",0,
IF('Flight Methodologies'!$D$4="B",0,
IF('Flight Methodologies'!$D$4="C",0,0)
)))
+
IF($N228=0,0,
IF('Flight Methodologies'!$K$4="A",0,0)
),"")</f>
        <v>0</v>
      </c>
      <c r="AA228" s="169">
        <f t="shared" si="6"/>
        <v>0</v>
      </c>
      <c r="AC228" s="109">
        <f t="shared" si="7"/>
        <v>0</v>
      </c>
    </row>
    <row r="229" spans="2:29" x14ac:dyDescent="0.35">
      <c r="B229" s="63" t="s">
        <v>211</v>
      </c>
      <c r="C229" s="63" t="str">
        <f>IFERROR(VLOOKUP(B229,'Country and Student Data'!$B$5:$E$300,2,FALSE),"")</f>
        <v>Africa</v>
      </c>
      <c r="D229" s="104">
        <f>IFERROR(
VLOOKUP($B229,'Country and Student Data'!$B$5:$D$300,3,FALSE)
+
IF(OR(C229="Home",C229="UK"),0,
IF('Flight Methodologies'!$D$4="A",'Flight Methodologies'!$E$9,
IF('Flight Methodologies'!$D$4="B",'Flight Methodologies'!$E$17,
IF('Flight Methodologies'!$D$4="C",'Flight Methodologies'!$E$29+'Flight Methodologies'!$E$30,'Flight Methodologies'!$E$39+'Flight Methodologies'!$E$40)))), "")</f>
        <v>17267.560000000001</v>
      </c>
      <c r="E229" s="101">
        <f>IFERROR(VLOOKUP(B229,'Country and Student Data'!B:E,4,FALSE),"")</f>
        <v>0</v>
      </c>
      <c r="G229" s="85">
        <v>2</v>
      </c>
      <c r="H229" s="66"/>
      <c r="I229" s="86"/>
      <c r="J229" s="86"/>
      <c r="K229" s="86"/>
      <c r="L229" s="86"/>
      <c r="M229" s="86"/>
      <c r="N229" s="86"/>
      <c r="O229" s="86"/>
      <c r="P229" s="86">
        <v>1</v>
      </c>
      <c r="R229" s="104">
        <f>IFERROR(
((I229*$D229*$E229*$G229*'Emission Factors'!$E$6))
+
IF(SUM($O229:$P229)=0,0,
IF('Flight Methodologies'!$D$4="A",(0.5*'Flight Methodologies'!$E$9*$E229*SUM($O229:$P229)*$G229*'Emission Factors'!$E$6),
IF('Flight Methodologies'!$D$4="B",(('Flight Methodologies'!$E$18*'Flight Methodologies'!$E$17*$E229*SUM($O229:$P229)*$G229*'Emission Factors'!$E$6)),
IF('Flight Methodologies'!$D$4="C",(0.5*'Flight Methodologies'!$E$30*$E229*SUM($O229:$P229)*$G229*'Emission Factors'!$E$6),(('Flight Methodologies'!$E$41*'Flight Methodologies'!$E$40*$E229*SUM($O229:$P229)*$G229*'Emission Factors'!$E$6)))
)))
+
IF($N229=0,0,
IF('Flight Methodologies'!$K$4="A",(0.5*'Flight Methodologies'!$K$9*$E229*$N229*$G229*'Emission Factors'!$E$6),(('Flight Methodologies'!$K$18*'Flight Methodologies'!$K$17*$E229*N229*$G229*'Emission Factors'!$E$6)))
),"")</f>
        <v>0</v>
      </c>
      <c r="S229" s="104">
        <f>IFERROR(((J229*$D229*$E229*$G229*'Emission Factors'!$E$7))
+
IF(SUM($O229:$P229)=0,0,
IF('Flight Methodologies'!$D$4="A",(0.5*'Flight Methodologies'!$E$9*$E229*SUM($O229:$P229)*$G229*'Emission Factors'!$E$7),
IF('Flight Methodologies'!$D$4="B",(('Flight Methodologies'!$E$19*'Flight Methodologies'!$E$17*$E229*SUM($O229:$P229)*$G229*'Emission Factors'!$E$7)),
IF('Flight Methodologies'!$D$4="C",(0.5*'Flight Methodologies'!$E$30*$E229*SUM($O229:$P229)*$G229*'Emission Factors'!$E$7),(('Flight Methodologies'!$E$42*'Flight Methodologies'!$E$40*$E229*SUM($O229:$P229)*$G229*'Emission Factors'!$E$7)))
)))
+
IF($N229=0,0,
IF('Flight Methodologies'!$K$4="A",(0.5*'Flight Methodologies'!$K$9*$E229*$N229*$G229*'Emission Factors'!$E$7),(('Flight Methodologies'!$K$19*'Flight Methodologies'!$K$17*$E229*N229*$G229*'Emission Factors'!$E$7)))
),"")</f>
        <v>0</v>
      </c>
      <c r="T229" s="104">
        <f>IFERROR(((K229*$D229*$E229*$G229*'Emission Factors'!$E$8))
+
IF(SUM($O229:$P229)=0,0,
IF('Flight Methodologies'!$D$4="A",0,
IF('Flight Methodologies'!$D$4="B",(('Flight Methodologies'!$E$20*'Flight Methodologies'!$E$17*$E229*SUM($O229:$P229)*$G229*'Emission Factors'!$E$8)),
IF('Flight Methodologies'!$D$4="C",0,(('Flight Methodologies'!$E$43*'Flight Methodologies'!$E$40*$E229*SUM($O229:$P229)*$G229*'Emission Factors'!$E$8)))
)))
+
IF($N229=0,0,
IF('Flight Methodologies'!$K$4="A",0,(('Flight Methodologies'!$K$20*'Flight Methodologies'!$K$17*$E229*N229*$G229*'Emission Factors'!$E$8)))
),"")</f>
        <v>0</v>
      </c>
      <c r="U229" s="104">
        <f>IFERROR(((L229*$D229*$E229*$G229*'Emission Factors'!$E$9))
+
IF(SUM($O229:$P229)=0,0,
IF('Flight Methodologies'!$D$4="A",0,
IF('Flight Methodologies'!$D$4="B",(('Flight Methodologies'!$E$21*'Flight Methodologies'!$E$17*$E229*SUM($O229:$P229)*$G229*'Emission Factors'!$E$9)),
IF('Flight Methodologies'!$D$4="C",0,(('Flight Methodologies'!$E$44*'Flight Methodologies'!$E$40*$E229*SUM($O229:$P229)*$G229*'Emission Factors'!$E$9)))
)))
+
IF($N229=0,0,
IF('Flight Methodologies'!$K$4="A",0,(('Flight Methodologies'!$K$21*'Flight Methodologies'!$K$17*$E229*N229*$G229*'Emission Factors'!$E$9)))
),"")</f>
        <v>0</v>
      </c>
      <c r="V229" s="104">
        <f>IF(SUM(I229:P229)=0,"",
IF(SUM($O229:$P229)=0,0,
IF('Flight Methodologies'!$D$4="A",0,
IF('Flight Methodologies'!$D$4="B",(('Flight Methodologies'!$E$22*'Flight Methodologies'!$E$17*$E229*SUM($O229:$P229)*$G229*'Emission Factors'!$E$10)),
IF('Flight Methodologies'!$D$4="C",0,(('Flight Methodologies'!$E$45*'Flight Methodologies'!$E$40*$E229*SUM($O229:$P229)*$G229*'Emission Factors'!$E$10)))
)))
+
IF($N229=0,0,
IF('Flight Methodologies'!$K$4="A",0,(('Flight Methodologies'!$K$22*'Flight Methodologies'!$K$17*$E229*N229*$G229*'Emission Factors'!$E$10)))
))</f>
        <v>0</v>
      </c>
      <c r="W229" s="104">
        <f>IFERROR(((M229*$D229*$E229*$G229*'Emission Factors'!$E$11))
+
IF(SUM($O229:$P229)=0,0,
IF('Flight Methodologies'!$D$4="A",0,
IF('Flight Methodologies'!$D$4="B",0,
IF('Flight Methodologies'!$D$4="C",0,0)
)))
+
IF($N229=0,0,
IF('Flight Methodologies'!$K$4="A",0,0)
),"")</f>
        <v>0</v>
      </c>
      <c r="X229" s="104">
        <f>IFERROR(IF('Flight Methodologies'!$K$4="A",((($D229-'Flight Methodologies'!$K$9)*$E229*$G229*$N229*'Emission Factors'!$E$12)),((($D229-'Flight Methodologies'!$K$17)*$E229*$G229*$N229*'Emission Factors'!$E$12))
)
+
IF(SUM($O229:$P229)=0,0,
IF('Flight Methodologies'!$D$4="A",0,
IF('Flight Methodologies'!$D$4="B",0,
IF('Flight Methodologies'!$D$4="C",('Flight Methodologies'!$E$29*$E229*SUM($O229:$P229)*$G229*'Emission Factors'!$E$12),('Flight Methodologies'!$E$39*$E229*SUM($O229:$P229)*$G229*'Emission Factors'!$E$12))
))),"")</f>
        <v>0</v>
      </c>
      <c r="Y229" s="104">
        <f>IFERROR(IF('Flight Methodologies'!$D$4="A",((($D229-'Flight Methodologies'!$E$9)*$E229*$G229*$O229*'Emission Factors'!$E$13)),
IF('Flight Methodologies'!$D$4="B",((($D229-'Flight Methodologies'!$E$17)*$E229*$G229*$O229*'Emission Factors'!$E$13)),
IF('Flight Methodologies'!$D$4="C",((($D229-SUM('Flight Methodologies'!$E$29:$E$30))*$E229*$G229*$O229*'Emission Factors'!$E$13)),((($D229-SUM('Flight Methodologies'!$E$39:$E$40))*$E229*$G229*$O229*'Emission Factors'!$E$13)))))
+
IF(SUM($O229:$P229)=0,0,
IF('Flight Methodologies'!$D$4="A",0,
IF('Flight Methodologies'!$D$4="B",0,
IF('Flight Methodologies'!$D$4="C",0,0)
)))
+
IF($N229=0,0,
IF('Flight Methodologies'!$K$4="A",0,0)
),"")</f>
        <v>0</v>
      </c>
      <c r="Z229" s="104">
        <f>IFERROR(IF('Flight Methodologies'!$D$4="A",((($D229-'Flight Methodologies'!$E$9)*$E229*$G229*$P229*'Emission Factors'!$E$14)),
IF('Flight Methodologies'!$D$4="B",((($D229-'Flight Methodologies'!$E$17)*$E229*$G229*$P229*'Emission Factors'!$E$14)),
IF('Flight Methodologies'!$D$4="C",((($D229-SUM('Flight Methodologies'!$E$29:$E$30))*$E229*$G229*$P229*'Emission Factors'!$E$14)),((($D229-SUM('Flight Methodologies'!$E$39:$E$40))*$E229*$G229*$P229*'Emission Factors'!$E$14)))))
+
IF(SUM($O229:$P229)=0,0,
IF('Flight Methodologies'!$D$4="A",0,
IF('Flight Methodologies'!$D$4="B",0,
IF('Flight Methodologies'!$D$4="C",0,0)
)))
+
IF($N229=0,0,
IF('Flight Methodologies'!$K$4="A",0,0)
),"")</f>
        <v>0</v>
      </c>
      <c r="AA229" s="169">
        <f t="shared" si="6"/>
        <v>0</v>
      </c>
      <c r="AC229" s="109">
        <f t="shared" si="7"/>
        <v>0</v>
      </c>
    </row>
    <row r="230" spans="2:29" ht="31" x14ac:dyDescent="0.35">
      <c r="B230" s="63" t="s">
        <v>212</v>
      </c>
      <c r="C230" s="63" t="str">
        <f>IFERROR(VLOOKUP(B230,'Country and Student Data'!$B$5:$E$300,2,FALSE),"")</f>
        <v>North America</v>
      </c>
      <c r="D230" s="104">
        <f>IFERROR(
VLOOKUP($B230,'Country and Student Data'!$B$5:$D$300,3,FALSE)
+
IF(OR(C230="Home",C230="UK"),0,
IF('Flight Methodologies'!$D$4="A",'Flight Methodologies'!$E$9,
IF('Flight Methodologies'!$D$4="B",'Flight Methodologies'!$E$17,
IF('Flight Methodologies'!$D$4="C",'Flight Methodologies'!$E$29+'Flight Methodologies'!$E$30,'Flight Methodologies'!$E$39+'Flight Methodologies'!$E$40)))), "")</f>
        <v>7764.57</v>
      </c>
      <c r="E230" s="101">
        <f>IFERROR(VLOOKUP(B230,'Country and Student Data'!B:E,4,FALSE),"")</f>
        <v>4</v>
      </c>
      <c r="G230" s="85">
        <v>2</v>
      </c>
      <c r="H230" s="66"/>
      <c r="I230" s="86"/>
      <c r="J230" s="86"/>
      <c r="K230" s="86"/>
      <c r="L230" s="86"/>
      <c r="M230" s="86"/>
      <c r="N230" s="86"/>
      <c r="O230" s="86"/>
      <c r="P230" s="86">
        <v>1</v>
      </c>
      <c r="R230" s="104">
        <f>IFERROR(
((I230*$D230*$E230*$G230*'Emission Factors'!$E$6))
+
IF(SUM($O230:$P230)=0,0,
IF('Flight Methodologies'!$D$4="A",(0.5*'Flight Methodologies'!$E$9*$E230*SUM($O230:$P230)*$G230*'Emission Factors'!$E$6),
IF('Flight Methodologies'!$D$4="B",(('Flight Methodologies'!$E$18*'Flight Methodologies'!$E$17*$E230*SUM($O230:$P230)*$G230*'Emission Factors'!$E$6)),
IF('Flight Methodologies'!$D$4="C",(0.5*'Flight Methodologies'!$E$30*$E230*SUM($O230:$P230)*$G230*'Emission Factors'!$E$6),(('Flight Methodologies'!$E$41*'Flight Methodologies'!$E$40*$E230*SUM($O230:$P230)*$G230*'Emission Factors'!$E$6)))
)))
+
IF($N230=0,0,
IF('Flight Methodologies'!$K$4="A",(0.5*'Flight Methodologies'!$K$9*$E230*$N230*$G230*'Emission Factors'!$E$6),(('Flight Methodologies'!$K$18*'Flight Methodologies'!$K$17*$E230*N230*$G230*'Emission Factors'!$E$6)))
),"")</f>
        <v>3.5994240000000004</v>
      </c>
      <c r="S230" s="104">
        <f>IFERROR(((J230*$D230*$E230*$G230*'Emission Factors'!$E$7))
+
IF(SUM($O230:$P230)=0,0,
IF('Flight Methodologies'!$D$4="A",(0.5*'Flight Methodologies'!$E$9*$E230*SUM($O230:$P230)*$G230*'Emission Factors'!$E$7),
IF('Flight Methodologies'!$D$4="B",(('Flight Methodologies'!$E$19*'Flight Methodologies'!$E$17*$E230*SUM($O230:$P230)*$G230*'Emission Factors'!$E$7)),
IF('Flight Methodologies'!$D$4="C",(0.5*'Flight Methodologies'!$E$30*$E230*SUM($O230:$P230)*$G230*'Emission Factors'!$E$7),(('Flight Methodologies'!$E$42*'Flight Methodologies'!$E$40*$E230*SUM($O230:$P230)*$G230*'Emission Factors'!$E$7)))
)))
+
IF($N230=0,0,
IF('Flight Methodologies'!$K$4="A",(0.5*'Flight Methodologies'!$K$9*$E230*$N230*$G230*'Emission Factors'!$E$7),(('Flight Methodologies'!$K$19*'Flight Methodologies'!$K$17*$E230*N230*$G230*'Emission Factors'!$E$7)))
),"")</f>
        <v>0</v>
      </c>
      <c r="T230" s="104">
        <f>IFERROR(((K230*$D230*$E230*$G230*'Emission Factors'!$E$8))
+
IF(SUM($O230:$P230)=0,0,
IF('Flight Methodologies'!$D$4="A",0,
IF('Flight Methodologies'!$D$4="B",(('Flight Methodologies'!$E$20*'Flight Methodologies'!$E$17*$E230*SUM($O230:$P230)*$G230*'Emission Factors'!$E$8)),
IF('Flight Methodologies'!$D$4="C",0,(('Flight Methodologies'!$E$43*'Flight Methodologies'!$E$40*$E230*SUM($O230:$P230)*$G230*'Emission Factors'!$E$8)))
)))
+
IF($N230=0,0,
IF('Flight Methodologies'!$K$4="A",0,(('Flight Methodologies'!$K$20*'Flight Methodologies'!$K$17*$E230*N230*$G230*'Emission Factors'!$E$8)))
),"")</f>
        <v>0</v>
      </c>
      <c r="U230" s="104">
        <f>IFERROR(((L230*$D230*$E230*$G230*'Emission Factors'!$E$9))
+
IF(SUM($O230:$P230)=0,0,
IF('Flight Methodologies'!$D$4="A",0,
IF('Flight Methodologies'!$D$4="B",(('Flight Methodologies'!$E$21*'Flight Methodologies'!$E$17*$E230*SUM($O230:$P230)*$G230*'Emission Factors'!$E$9)),
IF('Flight Methodologies'!$D$4="C",0,(('Flight Methodologies'!$E$44*'Flight Methodologies'!$E$40*$E230*SUM($O230:$P230)*$G230*'Emission Factors'!$E$9)))
)))
+
IF($N230=0,0,
IF('Flight Methodologies'!$K$4="A",0,(('Flight Methodologies'!$K$21*'Flight Methodologies'!$K$17*$E230*N230*$G230*'Emission Factors'!$E$9)))
),"")</f>
        <v>2.2064485240268459</v>
      </c>
      <c r="V230" s="104">
        <f>IF(SUM(I230:P230)=0,"",
IF(SUM($O230:$P230)=0,0,
IF('Flight Methodologies'!$D$4="A",0,
IF('Flight Methodologies'!$D$4="B",(('Flight Methodologies'!$E$22*'Flight Methodologies'!$E$17*$E230*SUM($O230:$P230)*$G230*'Emission Factors'!$E$10)),
IF('Flight Methodologies'!$D$4="C",0,(('Flight Methodologies'!$E$45*'Flight Methodologies'!$E$40*$E230*SUM($O230:$P230)*$G230*'Emission Factors'!$E$10)))
)))
+
IF($N230=0,0,
IF('Flight Methodologies'!$K$4="A",0,(('Flight Methodologies'!$K$22*'Flight Methodologies'!$K$17*$E230*N230*$G230*'Emission Factors'!$E$10)))
))</f>
        <v>3.2100824002663084</v>
      </c>
      <c r="W230" s="104">
        <f>IFERROR(((M230*$D230*$E230*$G230*'Emission Factors'!$E$11))
+
IF(SUM($O230:$P230)=0,0,
IF('Flight Methodologies'!$D$4="A",0,
IF('Flight Methodologies'!$D$4="B",0,
IF('Flight Methodologies'!$D$4="C",0,0)
)))
+
IF($N230=0,0,
IF('Flight Methodologies'!$K$4="A",0,0)
),"")</f>
        <v>0</v>
      </c>
      <c r="X230" s="104">
        <f>IFERROR(IF('Flight Methodologies'!$K$4="A",((($D230-'Flight Methodologies'!$K$9)*$E230*$G230*$N230*'Emission Factors'!$E$12)),((($D230-'Flight Methodologies'!$K$17)*$E230*$G230*$N230*'Emission Factors'!$E$12))
)
+
IF(SUM($O230:$P230)=0,0,
IF('Flight Methodologies'!$D$4="A",0,
IF('Flight Methodologies'!$D$4="B",0,
IF('Flight Methodologies'!$D$4="C",('Flight Methodologies'!$E$29*$E230*SUM($O230:$P230)*$G230*'Emission Factors'!$E$12),('Flight Methodologies'!$E$39*$E230*SUM($O230:$P230)*$G230*'Emission Factors'!$E$12))
))),"")</f>
        <v>1411.8989807999999</v>
      </c>
      <c r="Y230" s="104">
        <f>IFERROR(IF('Flight Methodologies'!$D$4="A",((($D230-'Flight Methodologies'!$E$9)*$E230*$G230*$O230*'Emission Factors'!$E$13)),
IF('Flight Methodologies'!$D$4="B",((($D230-'Flight Methodologies'!$E$17)*$E230*$G230*$O230*'Emission Factors'!$E$13)),
IF('Flight Methodologies'!$D$4="C",((($D230-SUM('Flight Methodologies'!$E$29:$E$30))*$E230*$G230*$O230*'Emission Factors'!$E$13)),((($D230-SUM('Flight Methodologies'!$E$39:$E$40))*$E230*$G230*$O230*'Emission Factors'!$E$13)))))
+
IF(SUM($O230:$P230)=0,0,
IF('Flight Methodologies'!$D$4="A",0,
IF('Flight Methodologies'!$D$4="B",0,
IF('Flight Methodologies'!$D$4="C",0,0)
)))
+
IF($N230=0,0,
IF('Flight Methodologies'!$K$4="A",0,0)
),"")</f>
        <v>0</v>
      </c>
      <c r="Z230" s="104">
        <f>IFERROR(IF('Flight Methodologies'!$D$4="A",((($D230-'Flight Methodologies'!$E$9)*$E230*$G230*$P230*'Emission Factors'!$E$14)),
IF('Flight Methodologies'!$D$4="B",((($D230-'Flight Methodologies'!$E$17)*$E230*$G230*$P230*'Emission Factors'!$E$14)),
IF('Flight Methodologies'!$D$4="C",((($D230-SUM('Flight Methodologies'!$E$29:$E$30))*$E230*$G230*$P230*'Emission Factors'!$E$14)),((($D230-SUM('Flight Methodologies'!$E$39:$E$40))*$E230*$G230*$P230*'Emission Factors'!$E$14)))))
+
IF(SUM($O230:$P230)=0,0,
IF('Flight Methodologies'!$D$4="A",0,
IF('Flight Methodologies'!$D$4="B",0,
IF('Flight Methodologies'!$D$4="C",0,0)
)))
+
IF($N230=0,0,
IF('Flight Methodologies'!$K$4="A",0,0)
),"")</f>
        <v>11380.655920000001</v>
      </c>
      <c r="AA230" s="169">
        <f t="shared" si="6"/>
        <v>12801.570855724294</v>
      </c>
      <c r="AC230" s="109">
        <f t="shared" si="7"/>
        <v>12.801570855724295</v>
      </c>
    </row>
    <row r="231" spans="2:29" x14ac:dyDescent="0.35">
      <c r="B231" s="63" t="s">
        <v>213</v>
      </c>
      <c r="C231" s="63" t="str">
        <f>IFERROR(VLOOKUP(B231,'Country and Student Data'!$B$5:$E$300,2,FALSE),"")</f>
        <v>Africa</v>
      </c>
      <c r="D231" s="104">
        <f>IFERROR(
VLOOKUP($B231,'Country and Student Data'!$B$5:$D$300,3,FALSE)
+
IF(OR(C231="Home",C231="UK"),0,
IF('Flight Methodologies'!$D$4="A",'Flight Methodologies'!$E$9,
IF('Flight Methodologies'!$D$4="B",'Flight Methodologies'!$E$17,
IF('Flight Methodologies'!$D$4="C",'Flight Methodologies'!$E$29+'Flight Methodologies'!$E$30,'Flight Methodologies'!$E$39+'Flight Methodologies'!$E$40)))), "")</f>
        <v>2497.5700000000002</v>
      </c>
      <c r="E231" s="101">
        <f>IFERROR(VLOOKUP(B231,'Country and Student Data'!B:E,4,FALSE),"")</f>
        <v>0</v>
      </c>
      <c r="G231" s="85">
        <v>2</v>
      </c>
      <c r="H231" s="66"/>
      <c r="I231" s="86"/>
      <c r="J231" s="86"/>
      <c r="K231" s="86"/>
      <c r="L231" s="86"/>
      <c r="M231" s="86"/>
      <c r="N231" s="86"/>
      <c r="O231" s="86"/>
      <c r="P231" s="86">
        <v>1</v>
      </c>
      <c r="R231" s="104">
        <f>IFERROR(
((I231*$D231*$E231*$G231*'Emission Factors'!$E$6))
+
IF(SUM($O231:$P231)=0,0,
IF('Flight Methodologies'!$D$4="A",(0.5*'Flight Methodologies'!$E$9*$E231*SUM($O231:$P231)*$G231*'Emission Factors'!$E$6),
IF('Flight Methodologies'!$D$4="B",(('Flight Methodologies'!$E$18*'Flight Methodologies'!$E$17*$E231*SUM($O231:$P231)*$G231*'Emission Factors'!$E$6)),
IF('Flight Methodologies'!$D$4="C",(0.5*'Flight Methodologies'!$E$30*$E231*SUM($O231:$P231)*$G231*'Emission Factors'!$E$6),(('Flight Methodologies'!$E$41*'Flight Methodologies'!$E$40*$E231*SUM($O231:$P231)*$G231*'Emission Factors'!$E$6)))
)))
+
IF($N231=0,0,
IF('Flight Methodologies'!$K$4="A",(0.5*'Flight Methodologies'!$K$9*$E231*$N231*$G231*'Emission Factors'!$E$6),(('Flight Methodologies'!$K$18*'Flight Methodologies'!$K$17*$E231*N231*$G231*'Emission Factors'!$E$6)))
),"")</f>
        <v>0</v>
      </c>
      <c r="S231" s="104">
        <f>IFERROR(((J231*$D231*$E231*$G231*'Emission Factors'!$E$7))
+
IF(SUM($O231:$P231)=0,0,
IF('Flight Methodologies'!$D$4="A",(0.5*'Flight Methodologies'!$E$9*$E231*SUM($O231:$P231)*$G231*'Emission Factors'!$E$7),
IF('Flight Methodologies'!$D$4="B",(('Flight Methodologies'!$E$19*'Flight Methodologies'!$E$17*$E231*SUM($O231:$P231)*$G231*'Emission Factors'!$E$7)),
IF('Flight Methodologies'!$D$4="C",(0.5*'Flight Methodologies'!$E$30*$E231*SUM($O231:$P231)*$G231*'Emission Factors'!$E$7),(('Flight Methodologies'!$E$42*'Flight Methodologies'!$E$40*$E231*SUM($O231:$P231)*$G231*'Emission Factors'!$E$7)))
)))
+
IF($N231=0,0,
IF('Flight Methodologies'!$K$4="A",(0.5*'Flight Methodologies'!$K$9*$E231*$N231*$G231*'Emission Factors'!$E$7),(('Flight Methodologies'!$K$19*'Flight Methodologies'!$K$17*$E231*N231*$G231*'Emission Factors'!$E$7)))
),"")</f>
        <v>0</v>
      </c>
      <c r="T231" s="104">
        <f>IFERROR(((K231*$D231*$E231*$G231*'Emission Factors'!$E$8))
+
IF(SUM($O231:$P231)=0,0,
IF('Flight Methodologies'!$D$4="A",0,
IF('Flight Methodologies'!$D$4="B",(('Flight Methodologies'!$E$20*'Flight Methodologies'!$E$17*$E231*SUM($O231:$P231)*$G231*'Emission Factors'!$E$8)),
IF('Flight Methodologies'!$D$4="C",0,(('Flight Methodologies'!$E$43*'Flight Methodologies'!$E$40*$E231*SUM($O231:$P231)*$G231*'Emission Factors'!$E$8)))
)))
+
IF($N231=0,0,
IF('Flight Methodologies'!$K$4="A",0,(('Flight Methodologies'!$K$20*'Flight Methodologies'!$K$17*$E231*N231*$G231*'Emission Factors'!$E$8)))
),"")</f>
        <v>0</v>
      </c>
      <c r="U231" s="104">
        <f>IFERROR(((L231*$D231*$E231*$G231*'Emission Factors'!$E$9))
+
IF(SUM($O231:$P231)=0,0,
IF('Flight Methodologies'!$D$4="A",0,
IF('Flight Methodologies'!$D$4="B",(('Flight Methodologies'!$E$21*'Flight Methodologies'!$E$17*$E231*SUM($O231:$P231)*$G231*'Emission Factors'!$E$9)),
IF('Flight Methodologies'!$D$4="C",0,(('Flight Methodologies'!$E$44*'Flight Methodologies'!$E$40*$E231*SUM($O231:$P231)*$G231*'Emission Factors'!$E$9)))
)))
+
IF($N231=0,0,
IF('Flight Methodologies'!$K$4="A",0,(('Flight Methodologies'!$K$21*'Flight Methodologies'!$K$17*$E231*N231*$G231*'Emission Factors'!$E$9)))
),"")</f>
        <v>0</v>
      </c>
      <c r="V231" s="104">
        <f>IF(SUM(I231:P231)=0,"",
IF(SUM($O231:$P231)=0,0,
IF('Flight Methodologies'!$D$4="A",0,
IF('Flight Methodologies'!$D$4="B",(('Flight Methodologies'!$E$22*'Flight Methodologies'!$E$17*$E231*SUM($O231:$P231)*$G231*'Emission Factors'!$E$10)),
IF('Flight Methodologies'!$D$4="C",0,(('Flight Methodologies'!$E$45*'Flight Methodologies'!$E$40*$E231*SUM($O231:$P231)*$G231*'Emission Factors'!$E$10)))
)))
+
IF($N231=0,0,
IF('Flight Methodologies'!$K$4="A",0,(('Flight Methodologies'!$K$22*'Flight Methodologies'!$K$17*$E231*N231*$G231*'Emission Factors'!$E$10)))
))</f>
        <v>0</v>
      </c>
      <c r="W231" s="104">
        <f>IFERROR(((M231*$D231*$E231*$G231*'Emission Factors'!$E$11))
+
IF(SUM($O231:$P231)=0,0,
IF('Flight Methodologies'!$D$4="A",0,
IF('Flight Methodologies'!$D$4="B",0,
IF('Flight Methodologies'!$D$4="C",0,0)
)))
+
IF($N231=0,0,
IF('Flight Methodologies'!$K$4="A",0,0)
),"")</f>
        <v>0</v>
      </c>
      <c r="X231" s="104">
        <f>IFERROR(IF('Flight Methodologies'!$K$4="A",((($D231-'Flight Methodologies'!$K$9)*$E231*$G231*$N231*'Emission Factors'!$E$12)),((($D231-'Flight Methodologies'!$K$17)*$E231*$G231*$N231*'Emission Factors'!$E$12))
)
+
IF(SUM($O231:$P231)=0,0,
IF('Flight Methodologies'!$D$4="A",0,
IF('Flight Methodologies'!$D$4="B",0,
IF('Flight Methodologies'!$D$4="C",('Flight Methodologies'!$E$29*$E231*SUM($O231:$P231)*$G231*'Emission Factors'!$E$12),('Flight Methodologies'!$E$39*$E231*SUM($O231:$P231)*$G231*'Emission Factors'!$E$12))
))),"")</f>
        <v>0</v>
      </c>
      <c r="Y231" s="104">
        <f>IFERROR(IF('Flight Methodologies'!$D$4="A",((($D231-'Flight Methodologies'!$E$9)*$E231*$G231*$O231*'Emission Factors'!$E$13)),
IF('Flight Methodologies'!$D$4="B",((($D231-'Flight Methodologies'!$E$17)*$E231*$G231*$O231*'Emission Factors'!$E$13)),
IF('Flight Methodologies'!$D$4="C",((($D231-SUM('Flight Methodologies'!$E$29:$E$30))*$E231*$G231*$O231*'Emission Factors'!$E$13)),((($D231-SUM('Flight Methodologies'!$E$39:$E$40))*$E231*$G231*$O231*'Emission Factors'!$E$13)))))
+
IF(SUM($O231:$P231)=0,0,
IF('Flight Methodologies'!$D$4="A",0,
IF('Flight Methodologies'!$D$4="B",0,
IF('Flight Methodologies'!$D$4="C",0,0)
)))
+
IF($N231=0,0,
IF('Flight Methodologies'!$K$4="A",0,0)
),"")</f>
        <v>0</v>
      </c>
      <c r="Z231" s="104">
        <f>IFERROR(IF('Flight Methodologies'!$D$4="A",((($D231-'Flight Methodologies'!$E$9)*$E231*$G231*$P231*'Emission Factors'!$E$14)),
IF('Flight Methodologies'!$D$4="B",((($D231-'Flight Methodologies'!$E$17)*$E231*$G231*$P231*'Emission Factors'!$E$14)),
IF('Flight Methodologies'!$D$4="C",((($D231-SUM('Flight Methodologies'!$E$29:$E$30))*$E231*$G231*$P231*'Emission Factors'!$E$14)),((($D231-SUM('Flight Methodologies'!$E$39:$E$40))*$E231*$G231*$P231*'Emission Factors'!$E$14)))))
+
IF(SUM($O231:$P231)=0,0,
IF('Flight Methodologies'!$D$4="A",0,
IF('Flight Methodologies'!$D$4="B",0,
IF('Flight Methodologies'!$D$4="C",0,0)
)))
+
IF($N231=0,0,
IF('Flight Methodologies'!$K$4="A",0,0)
),"")</f>
        <v>0</v>
      </c>
      <c r="AA231" s="169">
        <f t="shared" si="6"/>
        <v>0</v>
      </c>
      <c r="AC231" s="109">
        <f t="shared" si="7"/>
        <v>0</v>
      </c>
    </row>
    <row r="232" spans="2:29" x14ac:dyDescent="0.35">
      <c r="B232" s="63" t="s">
        <v>214</v>
      </c>
      <c r="C232" s="63" t="str">
        <f>IFERROR(VLOOKUP(B232,'Country and Student Data'!$B$5:$E$300,2,FALSE),"")</f>
        <v>Asia</v>
      </c>
      <c r="D232" s="104">
        <f>IFERROR(
VLOOKUP($B232,'Country and Student Data'!$B$5:$D$300,3,FALSE)
+
IF(OR(C232="Home",C232="UK"),0,
IF('Flight Methodologies'!$D$4="A",'Flight Methodologies'!$E$9,
IF('Flight Methodologies'!$D$4="B",'Flight Methodologies'!$E$17,
IF('Flight Methodologies'!$D$4="C",'Flight Methodologies'!$E$29+'Flight Methodologies'!$E$30,'Flight Methodologies'!$E$39+'Flight Methodologies'!$E$40)))), "")</f>
        <v>3510.57</v>
      </c>
      <c r="E232" s="101">
        <f>IFERROR(VLOOKUP(B232,'Country and Student Data'!B:E,4,FALSE),"")</f>
        <v>31</v>
      </c>
      <c r="G232" s="85">
        <v>2</v>
      </c>
      <c r="H232" s="66"/>
      <c r="I232" s="86"/>
      <c r="J232" s="86"/>
      <c r="K232" s="86"/>
      <c r="L232" s="86"/>
      <c r="M232" s="86"/>
      <c r="N232" s="86"/>
      <c r="O232" s="86"/>
      <c r="P232" s="86">
        <v>1</v>
      </c>
      <c r="R232" s="104">
        <f>IFERROR(
((I232*$D232*$E232*$G232*'Emission Factors'!$E$6))
+
IF(SUM($O232:$P232)=0,0,
IF('Flight Methodologies'!$D$4="A",(0.5*'Flight Methodologies'!$E$9*$E232*SUM($O232:$P232)*$G232*'Emission Factors'!$E$6),
IF('Flight Methodologies'!$D$4="B",(('Flight Methodologies'!$E$18*'Flight Methodologies'!$E$17*$E232*SUM($O232:$P232)*$G232*'Emission Factors'!$E$6)),
IF('Flight Methodologies'!$D$4="C",(0.5*'Flight Methodologies'!$E$30*$E232*SUM($O232:$P232)*$G232*'Emission Factors'!$E$6),(('Flight Methodologies'!$E$41*'Flight Methodologies'!$E$40*$E232*SUM($O232:$P232)*$G232*'Emission Factors'!$E$6)))
)))
+
IF($N232=0,0,
IF('Flight Methodologies'!$K$4="A",(0.5*'Flight Methodologies'!$K$9*$E232*$N232*$G232*'Emission Factors'!$E$6),(('Flight Methodologies'!$K$18*'Flight Methodologies'!$K$17*$E232*N232*$G232*'Emission Factors'!$E$6)))
),"")</f>
        <v>27.895536000000003</v>
      </c>
      <c r="S232" s="104">
        <f>IFERROR(((J232*$D232*$E232*$G232*'Emission Factors'!$E$7))
+
IF(SUM($O232:$P232)=0,0,
IF('Flight Methodologies'!$D$4="A",(0.5*'Flight Methodologies'!$E$9*$E232*SUM($O232:$P232)*$G232*'Emission Factors'!$E$7),
IF('Flight Methodologies'!$D$4="B",(('Flight Methodologies'!$E$19*'Flight Methodologies'!$E$17*$E232*SUM($O232:$P232)*$G232*'Emission Factors'!$E$7)),
IF('Flight Methodologies'!$D$4="C",(0.5*'Flight Methodologies'!$E$30*$E232*SUM($O232:$P232)*$G232*'Emission Factors'!$E$7),(('Flight Methodologies'!$E$42*'Flight Methodologies'!$E$40*$E232*SUM($O232:$P232)*$G232*'Emission Factors'!$E$7)))
)))
+
IF($N232=0,0,
IF('Flight Methodologies'!$K$4="A",(0.5*'Flight Methodologies'!$K$9*$E232*$N232*$G232*'Emission Factors'!$E$7),(('Flight Methodologies'!$K$19*'Flight Methodologies'!$K$17*$E232*N232*$G232*'Emission Factors'!$E$7)))
),"")</f>
        <v>0</v>
      </c>
      <c r="T232" s="104">
        <f>IFERROR(((K232*$D232*$E232*$G232*'Emission Factors'!$E$8))
+
IF(SUM($O232:$P232)=0,0,
IF('Flight Methodologies'!$D$4="A",0,
IF('Flight Methodologies'!$D$4="B",(('Flight Methodologies'!$E$20*'Flight Methodologies'!$E$17*$E232*SUM($O232:$P232)*$G232*'Emission Factors'!$E$8)),
IF('Flight Methodologies'!$D$4="C",0,(('Flight Methodologies'!$E$43*'Flight Methodologies'!$E$40*$E232*SUM($O232:$P232)*$G232*'Emission Factors'!$E$8)))
)))
+
IF($N232=0,0,
IF('Flight Methodologies'!$K$4="A",0,(('Flight Methodologies'!$K$20*'Flight Methodologies'!$K$17*$E232*N232*$G232*'Emission Factors'!$E$8)))
),"")</f>
        <v>0</v>
      </c>
      <c r="U232" s="104">
        <f>IFERROR(((L232*$D232*$E232*$G232*'Emission Factors'!$E$9))
+
IF(SUM($O232:$P232)=0,0,
IF('Flight Methodologies'!$D$4="A",0,
IF('Flight Methodologies'!$D$4="B",(('Flight Methodologies'!$E$21*'Flight Methodologies'!$E$17*$E232*SUM($O232:$P232)*$G232*'Emission Factors'!$E$9)),
IF('Flight Methodologies'!$D$4="C",0,(('Flight Methodologies'!$E$44*'Flight Methodologies'!$E$40*$E232*SUM($O232:$P232)*$G232*'Emission Factors'!$E$9)))
)))
+
IF($N232=0,0,
IF('Flight Methodologies'!$K$4="A",0,(('Flight Methodologies'!$K$21*'Flight Methodologies'!$K$17*$E232*N232*$G232*'Emission Factors'!$E$9)))
),"")</f>
        <v>17.099976061208054</v>
      </c>
      <c r="V232" s="104">
        <f>IF(SUM(I232:P232)=0,"",
IF(SUM($O232:$P232)=0,0,
IF('Flight Methodologies'!$D$4="A",0,
IF('Flight Methodologies'!$D$4="B",(('Flight Methodologies'!$E$22*'Flight Methodologies'!$E$17*$E232*SUM($O232:$P232)*$G232*'Emission Factors'!$E$10)),
IF('Flight Methodologies'!$D$4="C",0,(('Flight Methodologies'!$E$45*'Flight Methodologies'!$E$40*$E232*SUM($O232:$P232)*$G232*'Emission Factors'!$E$10)))
)))
+
IF($N232=0,0,
IF('Flight Methodologies'!$K$4="A",0,(('Flight Methodologies'!$K$22*'Flight Methodologies'!$K$17*$E232*N232*$G232*'Emission Factors'!$E$10)))
))</f>
        <v>24.878138602063888</v>
      </c>
      <c r="W232" s="104">
        <f>IFERROR(((M232*$D232*$E232*$G232*'Emission Factors'!$E$11))
+
IF(SUM($O232:$P232)=0,0,
IF('Flight Methodologies'!$D$4="A",0,
IF('Flight Methodologies'!$D$4="B",0,
IF('Flight Methodologies'!$D$4="C",0,0)
)))
+
IF($N232=0,0,
IF('Flight Methodologies'!$K$4="A",0,0)
),"")</f>
        <v>0</v>
      </c>
      <c r="X232" s="104">
        <f>IFERROR(IF('Flight Methodologies'!$K$4="A",((($D232-'Flight Methodologies'!$K$9)*$E232*$G232*$N232*'Emission Factors'!$E$12)),((($D232-'Flight Methodologies'!$K$17)*$E232*$G232*$N232*'Emission Factors'!$E$12))
)
+
IF(SUM($O232:$P232)=0,0,
IF('Flight Methodologies'!$D$4="A",0,
IF('Flight Methodologies'!$D$4="B",0,
IF('Flight Methodologies'!$D$4="C",('Flight Methodologies'!$E$29*$E232*SUM($O232:$P232)*$G232*'Emission Factors'!$E$12),('Flight Methodologies'!$E$39*$E232*SUM($O232:$P232)*$G232*'Emission Factors'!$E$12))
))),"")</f>
        <v>10942.2171012</v>
      </c>
      <c r="Y232" s="104">
        <f>IFERROR(IF('Flight Methodologies'!$D$4="A",((($D232-'Flight Methodologies'!$E$9)*$E232*$G232*$O232*'Emission Factors'!$E$13)),
IF('Flight Methodologies'!$D$4="B",((($D232-'Flight Methodologies'!$E$17)*$E232*$G232*$O232*'Emission Factors'!$E$13)),
IF('Flight Methodologies'!$D$4="C",((($D232-SUM('Flight Methodologies'!$E$29:$E$30))*$E232*$G232*$O232*'Emission Factors'!$E$13)),((($D232-SUM('Flight Methodologies'!$E$39:$E$40))*$E232*$G232*$O232*'Emission Factors'!$E$13)))))
+
IF(SUM($O232:$P232)=0,0,
IF('Flight Methodologies'!$D$4="A",0,
IF('Flight Methodologies'!$D$4="B",0,
IF('Flight Methodologies'!$D$4="C",0,0)
)))
+
IF($N232=0,0,
IF('Flight Methodologies'!$K$4="A",0,0)
),"")</f>
        <v>0</v>
      </c>
      <c r="Z232" s="104">
        <f>IFERROR(IF('Flight Methodologies'!$D$4="A",((($D232-'Flight Methodologies'!$E$9)*$E232*$G232*$P232*'Emission Factors'!$E$14)),
IF('Flight Methodologies'!$D$4="B",((($D232-'Flight Methodologies'!$E$17)*$E232*$G232*$P232*'Emission Factors'!$E$14)),
IF('Flight Methodologies'!$D$4="C",((($D232-SUM('Flight Methodologies'!$E$29:$E$30))*$E232*$G232*$P232*'Emission Factors'!$E$14)),((($D232-SUM('Flight Methodologies'!$E$39:$E$40))*$E232*$G232*$P232*'Emission Factors'!$E$14)))))
+
IF(SUM($O232:$P232)=0,0,
IF('Flight Methodologies'!$D$4="A",0,
IF('Flight Methodologies'!$D$4="B",0,
IF('Flight Methodologies'!$D$4="C",0,0)
)))
+
IF($N232=0,0,
IF('Flight Methodologies'!$K$4="A",0,0)
),"")</f>
        <v>35421.471100000002</v>
      </c>
      <c r="AA232" s="169">
        <f t="shared" si="6"/>
        <v>46433.561851863276</v>
      </c>
      <c r="AC232" s="109">
        <f t="shared" si="7"/>
        <v>46.433561851863274</v>
      </c>
    </row>
    <row r="233" spans="2:29" x14ac:dyDescent="0.35">
      <c r="B233" s="63" t="s">
        <v>215</v>
      </c>
      <c r="C233" s="63" t="str">
        <f>IFERROR(VLOOKUP(B233,'Country and Student Data'!$B$5:$E$300,2,FALSE),"")</f>
        <v>Asia</v>
      </c>
      <c r="D233" s="104">
        <f>IFERROR(
VLOOKUP($B233,'Country and Student Data'!$B$5:$D$300,3,FALSE)
+
IF(OR(C233="Home",C233="UK"),0,
IF('Flight Methodologies'!$D$4="A",'Flight Methodologies'!$E$9,
IF('Flight Methodologies'!$D$4="B",'Flight Methodologies'!$E$17,
IF('Flight Methodologies'!$D$4="C",'Flight Methodologies'!$E$29+'Flight Methodologies'!$E$30,'Flight Methodologies'!$E$39+'Flight Methodologies'!$E$40)))), "")</f>
        <v>5413.57</v>
      </c>
      <c r="E233" s="101">
        <f>IFERROR(VLOOKUP(B233,'Country and Student Data'!B:E,4,FALSE),"")</f>
        <v>1</v>
      </c>
      <c r="G233" s="85">
        <v>2</v>
      </c>
      <c r="H233" s="66"/>
      <c r="I233" s="86"/>
      <c r="J233" s="86"/>
      <c r="K233" s="86"/>
      <c r="L233" s="86"/>
      <c r="M233" s="86"/>
      <c r="N233" s="86"/>
      <c r="O233" s="86"/>
      <c r="P233" s="86">
        <v>1</v>
      </c>
      <c r="R233" s="104">
        <f>IFERROR(
((I233*$D233*$E233*$G233*'Emission Factors'!$E$6))
+
IF(SUM($O233:$P233)=0,0,
IF('Flight Methodologies'!$D$4="A",(0.5*'Flight Methodologies'!$E$9*$E233*SUM($O233:$P233)*$G233*'Emission Factors'!$E$6),
IF('Flight Methodologies'!$D$4="B",(('Flight Methodologies'!$E$18*'Flight Methodologies'!$E$17*$E233*SUM($O233:$P233)*$G233*'Emission Factors'!$E$6)),
IF('Flight Methodologies'!$D$4="C",(0.5*'Flight Methodologies'!$E$30*$E233*SUM($O233:$P233)*$G233*'Emission Factors'!$E$6),(('Flight Methodologies'!$E$41*'Flight Methodologies'!$E$40*$E233*SUM($O233:$P233)*$G233*'Emission Factors'!$E$6)))
)))
+
IF($N233=0,0,
IF('Flight Methodologies'!$K$4="A",(0.5*'Flight Methodologies'!$K$9*$E233*$N233*$G233*'Emission Factors'!$E$6),(('Flight Methodologies'!$K$18*'Flight Methodologies'!$K$17*$E233*N233*$G233*'Emission Factors'!$E$6)))
),"")</f>
        <v>0.8998560000000001</v>
      </c>
      <c r="S233" s="104">
        <f>IFERROR(((J233*$D233*$E233*$G233*'Emission Factors'!$E$7))
+
IF(SUM($O233:$P233)=0,0,
IF('Flight Methodologies'!$D$4="A",(0.5*'Flight Methodologies'!$E$9*$E233*SUM($O233:$P233)*$G233*'Emission Factors'!$E$7),
IF('Flight Methodologies'!$D$4="B",(('Flight Methodologies'!$E$19*'Flight Methodologies'!$E$17*$E233*SUM($O233:$P233)*$G233*'Emission Factors'!$E$7)),
IF('Flight Methodologies'!$D$4="C",(0.5*'Flight Methodologies'!$E$30*$E233*SUM($O233:$P233)*$G233*'Emission Factors'!$E$7),(('Flight Methodologies'!$E$42*'Flight Methodologies'!$E$40*$E233*SUM($O233:$P233)*$G233*'Emission Factors'!$E$7)))
)))
+
IF($N233=0,0,
IF('Flight Methodologies'!$K$4="A",(0.5*'Flight Methodologies'!$K$9*$E233*$N233*$G233*'Emission Factors'!$E$7),(('Flight Methodologies'!$K$19*'Flight Methodologies'!$K$17*$E233*N233*$G233*'Emission Factors'!$E$7)))
),"")</f>
        <v>0</v>
      </c>
      <c r="T233" s="104">
        <f>IFERROR(((K233*$D233*$E233*$G233*'Emission Factors'!$E$8))
+
IF(SUM($O233:$P233)=0,0,
IF('Flight Methodologies'!$D$4="A",0,
IF('Flight Methodologies'!$D$4="B",(('Flight Methodologies'!$E$20*'Flight Methodologies'!$E$17*$E233*SUM($O233:$P233)*$G233*'Emission Factors'!$E$8)),
IF('Flight Methodologies'!$D$4="C",0,(('Flight Methodologies'!$E$43*'Flight Methodologies'!$E$40*$E233*SUM($O233:$P233)*$G233*'Emission Factors'!$E$8)))
)))
+
IF($N233=0,0,
IF('Flight Methodologies'!$K$4="A",0,(('Flight Methodologies'!$K$20*'Flight Methodologies'!$K$17*$E233*N233*$G233*'Emission Factors'!$E$8)))
),"")</f>
        <v>0</v>
      </c>
      <c r="U233" s="104">
        <f>IFERROR(((L233*$D233*$E233*$G233*'Emission Factors'!$E$9))
+
IF(SUM($O233:$P233)=0,0,
IF('Flight Methodologies'!$D$4="A",0,
IF('Flight Methodologies'!$D$4="B",(('Flight Methodologies'!$E$21*'Flight Methodologies'!$E$17*$E233*SUM($O233:$P233)*$G233*'Emission Factors'!$E$9)),
IF('Flight Methodologies'!$D$4="C",0,(('Flight Methodologies'!$E$44*'Flight Methodologies'!$E$40*$E233*SUM($O233:$P233)*$G233*'Emission Factors'!$E$9)))
)))
+
IF($N233=0,0,
IF('Flight Methodologies'!$K$4="A",0,(('Flight Methodologies'!$K$21*'Flight Methodologies'!$K$17*$E233*N233*$G233*'Emission Factors'!$E$9)))
),"")</f>
        <v>0.55161213100671147</v>
      </c>
      <c r="V233" s="104">
        <f>IF(SUM(I233:P233)=0,"",
IF(SUM($O233:$P233)=0,0,
IF('Flight Methodologies'!$D$4="A",0,
IF('Flight Methodologies'!$D$4="B",(('Flight Methodologies'!$E$22*'Flight Methodologies'!$E$17*$E233*SUM($O233:$P233)*$G233*'Emission Factors'!$E$10)),
IF('Flight Methodologies'!$D$4="C",0,(('Flight Methodologies'!$E$45*'Flight Methodologies'!$E$40*$E233*SUM($O233:$P233)*$G233*'Emission Factors'!$E$10)))
)))
+
IF($N233=0,0,
IF('Flight Methodologies'!$K$4="A",0,(('Flight Methodologies'!$K$22*'Flight Methodologies'!$K$17*$E233*N233*$G233*'Emission Factors'!$E$10)))
))</f>
        <v>0.80252060006657711</v>
      </c>
      <c r="W233" s="104">
        <f>IFERROR(((M233*$D233*$E233*$G233*'Emission Factors'!$E$11))
+
IF(SUM($O233:$P233)=0,0,
IF('Flight Methodologies'!$D$4="A",0,
IF('Flight Methodologies'!$D$4="B",0,
IF('Flight Methodologies'!$D$4="C",0,0)
)))
+
IF($N233=0,0,
IF('Flight Methodologies'!$K$4="A",0,0)
),"")</f>
        <v>0</v>
      </c>
      <c r="X233" s="104">
        <f>IFERROR(IF('Flight Methodologies'!$K$4="A",((($D233-'Flight Methodologies'!$K$9)*$E233*$G233*$N233*'Emission Factors'!$E$12)),((($D233-'Flight Methodologies'!$K$17)*$E233*$G233*$N233*'Emission Factors'!$E$12))
)
+
IF(SUM($O233:$P233)=0,0,
IF('Flight Methodologies'!$D$4="A",0,
IF('Flight Methodologies'!$D$4="B",0,
IF('Flight Methodologies'!$D$4="C",('Flight Methodologies'!$E$29*$E233*SUM($O233:$P233)*$G233*'Emission Factors'!$E$12),('Flight Methodologies'!$E$39*$E233*SUM($O233:$P233)*$G233*'Emission Factors'!$E$12))
))),"")</f>
        <v>352.97474519999997</v>
      </c>
      <c r="Y233" s="104">
        <f>IFERROR(IF('Flight Methodologies'!$D$4="A",((($D233-'Flight Methodologies'!$E$9)*$E233*$G233*$O233*'Emission Factors'!$E$13)),
IF('Flight Methodologies'!$D$4="B",((($D233-'Flight Methodologies'!$E$17)*$E233*$G233*$O233*'Emission Factors'!$E$13)),
IF('Flight Methodologies'!$D$4="C",((($D233-SUM('Flight Methodologies'!$E$29:$E$30))*$E233*$G233*$O233*'Emission Factors'!$E$13)),((($D233-SUM('Flight Methodologies'!$E$39:$E$40))*$E233*$G233*$O233*'Emission Factors'!$E$13)))))
+
IF(SUM($O233:$P233)=0,0,
IF('Flight Methodologies'!$D$4="A",0,
IF('Flight Methodologies'!$D$4="B",0,
IF('Flight Methodologies'!$D$4="C",0,0)
)))
+
IF($N233=0,0,
IF('Flight Methodologies'!$K$4="A",0,0)
),"")</f>
        <v>0</v>
      </c>
      <c r="Z233" s="104">
        <f>IFERROR(IF('Flight Methodologies'!$D$4="A",((($D233-'Flight Methodologies'!$E$9)*$E233*$G233*$P233*'Emission Factors'!$E$14)),
IF('Flight Methodologies'!$D$4="B",((($D233-'Flight Methodologies'!$E$17)*$E233*$G233*$P233*'Emission Factors'!$E$14)),
IF('Flight Methodologies'!$D$4="C",((($D233-SUM('Flight Methodologies'!$E$29:$E$30))*$E233*$G233*$P233*'Emission Factors'!$E$14)),((($D233-SUM('Flight Methodologies'!$E$39:$E$40))*$E233*$G233*$P233*'Emission Factors'!$E$14)))))
+
IF(SUM($O233:$P233)=0,0,
IF('Flight Methodologies'!$D$4="A",0,
IF('Flight Methodologies'!$D$4="B",0,
IF('Flight Methodologies'!$D$4="C",0,0)
)))
+
IF($N233=0,0,
IF('Flight Methodologies'!$K$4="A",0,0)
),"")</f>
        <v>1904.24676</v>
      </c>
      <c r="AA233" s="169">
        <f t="shared" si="6"/>
        <v>2259.4754939310733</v>
      </c>
      <c r="AC233" s="109">
        <f t="shared" si="7"/>
        <v>2.2594754939310735</v>
      </c>
    </row>
    <row r="234" spans="2:29" ht="31" x14ac:dyDescent="0.35">
      <c r="B234" s="63" t="s">
        <v>436</v>
      </c>
      <c r="C234" s="63" t="str">
        <f>IFERROR(VLOOKUP(B234,'Country and Student Data'!$B$5:$E$300,2,FALSE),"")</f>
        <v>North America</v>
      </c>
      <c r="D234" s="104">
        <f>IFERROR(
VLOOKUP($B234,'Country and Student Data'!$B$5:$D$300,3,FALSE)
+
IF(OR(C234="Home",C234="UK"),0,
IF('Flight Methodologies'!$D$4="A",'Flight Methodologies'!$E$9,
IF('Flight Methodologies'!$D$4="B",'Flight Methodologies'!$E$17,
IF('Flight Methodologies'!$D$4="C",'Flight Methodologies'!$E$29+'Flight Methodologies'!$E$30,'Flight Methodologies'!$E$39+'Flight Methodologies'!$E$40)))), "")</f>
        <v>7510.74</v>
      </c>
      <c r="E234" s="101">
        <f>IFERROR(VLOOKUP(B234,'Country and Student Data'!B:E,4,FALSE),"")</f>
        <v>0</v>
      </c>
      <c r="G234" s="85">
        <v>2</v>
      </c>
      <c r="H234" s="66"/>
      <c r="I234" s="86"/>
      <c r="J234" s="86"/>
      <c r="K234" s="86"/>
      <c r="L234" s="86"/>
      <c r="M234" s="86"/>
      <c r="N234" s="86"/>
      <c r="O234" s="86"/>
      <c r="P234" s="86">
        <v>1</v>
      </c>
      <c r="R234" s="104">
        <f>IFERROR(
((I234*$D234*$E234*$G234*'Emission Factors'!$E$6))
+
IF(SUM($O234:$P234)=0,0,
IF('Flight Methodologies'!$D$4="A",(0.5*'Flight Methodologies'!$E$9*$E234*SUM($O234:$P234)*$G234*'Emission Factors'!$E$6),
IF('Flight Methodologies'!$D$4="B",(('Flight Methodologies'!$E$18*'Flight Methodologies'!$E$17*$E234*SUM($O234:$P234)*$G234*'Emission Factors'!$E$6)),
IF('Flight Methodologies'!$D$4="C",(0.5*'Flight Methodologies'!$E$30*$E234*SUM($O234:$P234)*$G234*'Emission Factors'!$E$6),(('Flight Methodologies'!$E$41*'Flight Methodologies'!$E$40*$E234*SUM($O234:$P234)*$G234*'Emission Factors'!$E$6)))
)))
+
IF($N234=0,0,
IF('Flight Methodologies'!$K$4="A",(0.5*'Flight Methodologies'!$K$9*$E234*$N234*$G234*'Emission Factors'!$E$6),(('Flight Methodologies'!$K$18*'Flight Methodologies'!$K$17*$E234*N234*$G234*'Emission Factors'!$E$6)))
),"")</f>
        <v>0</v>
      </c>
      <c r="S234" s="104">
        <f>IFERROR(((J234*$D234*$E234*$G234*'Emission Factors'!$E$7))
+
IF(SUM($O234:$P234)=0,0,
IF('Flight Methodologies'!$D$4="A",(0.5*'Flight Methodologies'!$E$9*$E234*SUM($O234:$P234)*$G234*'Emission Factors'!$E$7),
IF('Flight Methodologies'!$D$4="B",(('Flight Methodologies'!$E$19*'Flight Methodologies'!$E$17*$E234*SUM($O234:$P234)*$G234*'Emission Factors'!$E$7)),
IF('Flight Methodologies'!$D$4="C",(0.5*'Flight Methodologies'!$E$30*$E234*SUM($O234:$P234)*$G234*'Emission Factors'!$E$7),(('Flight Methodologies'!$E$42*'Flight Methodologies'!$E$40*$E234*SUM($O234:$P234)*$G234*'Emission Factors'!$E$7)))
)))
+
IF($N234=0,0,
IF('Flight Methodologies'!$K$4="A",(0.5*'Flight Methodologies'!$K$9*$E234*$N234*$G234*'Emission Factors'!$E$7),(('Flight Methodologies'!$K$19*'Flight Methodologies'!$K$17*$E234*N234*$G234*'Emission Factors'!$E$7)))
),"")</f>
        <v>0</v>
      </c>
      <c r="T234" s="104">
        <f>IFERROR(((K234*$D234*$E234*$G234*'Emission Factors'!$E$8))
+
IF(SUM($O234:$P234)=0,0,
IF('Flight Methodologies'!$D$4="A",0,
IF('Flight Methodologies'!$D$4="B",(('Flight Methodologies'!$E$20*'Flight Methodologies'!$E$17*$E234*SUM($O234:$P234)*$G234*'Emission Factors'!$E$8)),
IF('Flight Methodologies'!$D$4="C",0,(('Flight Methodologies'!$E$43*'Flight Methodologies'!$E$40*$E234*SUM($O234:$P234)*$G234*'Emission Factors'!$E$8)))
)))
+
IF($N234=0,0,
IF('Flight Methodologies'!$K$4="A",0,(('Flight Methodologies'!$K$20*'Flight Methodologies'!$K$17*$E234*N234*$G234*'Emission Factors'!$E$8)))
),"")</f>
        <v>0</v>
      </c>
      <c r="U234" s="104">
        <f>IFERROR(((L234*$D234*$E234*$G234*'Emission Factors'!$E$9))
+
IF(SUM($O234:$P234)=0,0,
IF('Flight Methodologies'!$D$4="A",0,
IF('Flight Methodologies'!$D$4="B",(('Flight Methodologies'!$E$21*'Flight Methodologies'!$E$17*$E234*SUM($O234:$P234)*$G234*'Emission Factors'!$E$9)),
IF('Flight Methodologies'!$D$4="C",0,(('Flight Methodologies'!$E$44*'Flight Methodologies'!$E$40*$E234*SUM($O234:$P234)*$G234*'Emission Factors'!$E$9)))
)))
+
IF($N234=0,0,
IF('Flight Methodologies'!$K$4="A",0,(('Flight Methodologies'!$K$21*'Flight Methodologies'!$K$17*$E234*N234*$G234*'Emission Factors'!$E$9)))
),"")</f>
        <v>0</v>
      </c>
      <c r="V234" s="104">
        <f>IF(SUM(I234:P234)=0,"",
IF(SUM($O234:$P234)=0,0,
IF('Flight Methodologies'!$D$4="A",0,
IF('Flight Methodologies'!$D$4="B",(('Flight Methodologies'!$E$22*'Flight Methodologies'!$E$17*$E234*SUM($O234:$P234)*$G234*'Emission Factors'!$E$10)),
IF('Flight Methodologies'!$D$4="C",0,(('Flight Methodologies'!$E$45*'Flight Methodologies'!$E$40*$E234*SUM($O234:$P234)*$G234*'Emission Factors'!$E$10)))
)))
+
IF($N234=0,0,
IF('Flight Methodologies'!$K$4="A",0,(('Flight Methodologies'!$K$22*'Flight Methodologies'!$K$17*$E234*N234*$G234*'Emission Factors'!$E$10)))
))</f>
        <v>0</v>
      </c>
      <c r="W234" s="104">
        <f>IFERROR(((M234*$D234*$E234*$G234*'Emission Factors'!$E$11))
+
IF(SUM($O234:$P234)=0,0,
IF('Flight Methodologies'!$D$4="A",0,
IF('Flight Methodologies'!$D$4="B",0,
IF('Flight Methodologies'!$D$4="C",0,0)
)))
+
IF($N234=0,0,
IF('Flight Methodologies'!$K$4="A",0,0)
),"")</f>
        <v>0</v>
      </c>
      <c r="X234" s="104">
        <f>IFERROR(IF('Flight Methodologies'!$K$4="A",((($D234-'Flight Methodologies'!$K$9)*$E234*$G234*$N234*'Emission Factors'!$E$12)),((($D234-'Flight Methodologies'!$K$17)*$E234*$G234*$N234*'Emission Factors'!$E$12))
)
+
IF(SUM($O234:$P234)=0,0,
IF('Flight Methodologies'!$D$4="A",0,
IF('Flight Methodologies'!$D$4="B",0,
IF('Flight Methodologies'!$D$4="C",('Flight Methodologies'!$E$29*$E234*SUM($O234:$P234)*$G234*'Emission Factors'!$E$12),('Flight Methodologies'!$E$39*$E234*SUM($O234:$P234)*$G234*'Emission Factors'!$E$12))
))),"")</f>
        <v>0</v>
      </c>
      <c r="Y234" s="104">
        <f>IFERROR(IF('Flight Methodologies'!$D$4="A",((($D234-'Flight Methodologies'!$E$9)*$E234*$G234*$O234*'Emission Factors'!$E$13)),
IF('Flight Methodologies'!$D$4="B",((($D234-'Flight Methodologies'!$E$17)*$E234*$G234*$O234*'Emission Factors'!$E$13)),
IF('Flight Methodologies'!$D$4="C",((($D234-SUM('Flight Methodologies'!$E$29:$E$30))*$E234*$G234*$O234*'Emission Factors'!$E$13)),((($D234-SUM('Flight Methodologies'!$E$39:$E$40))*$E234*$G234*$O234*'Emission Factors'!$E$13)))))
+
IF(SUM($O234:$P234)=0,0,
IF('Flight Methodologies'!$D$4="A",0,
IF('Flight Methodologies'!$D$4="B",0,
IF('Flight Methodologies'!$D$4="C",0,0)
)))
+
IF($N234=0,0,
IF('Flight Methodologies'!$K$4="A",0,0)
),"")</f>
        <v>0</v>
      </c>
      <c r="Z234" s="104">
        <f>IFERROR(IF('Flight Methodologies'!$D$4="A",((($D234-'Flight Methodologies'!$E$9)*$E234*$G234*$P234*'Emission Factors'!$E$14)),
IF('Flight Methodologies'!$D$4="B",((($D234-'Flight Methodologies'!$E$17)*$E234*$G234*$P234*'Emission Factors'!$E$14)),
IF('Flight Methodologies'!$D$4="C",((($D234-SUM('Flight Methodologies'!$E$29:$E$30))*$E234*$G234*$P234*'Emission Factors'!$E$14)),((($D234-SUM('Flight Methodologies'!$E$39:$E$40))*$E234*$G234*$P234*'Emission Factors'!$E$14)))))
+
IF(SUM($O234:$P234)=0,0,
IF('Flight Methodologies'!$D$4="A",0,
IF('Flight Methodologies'!$D$4="B",0,
IF('Flight Methodologies'!$D$4="C",0,0)
)))
+
IF($N234=0,0,
IF('Flight Methodologies'!$K$4="A",0,0)
),"")</f>
        <v>0</v>
      </c>
      <c r="AA234" s="169">
        <f t="shared" si="6"/>
        <v>0</v>
      </c>
      <c r="AC234" s="109">
        <f t="shared" si="7"/>
        <v>0</v>
      </c>
    </row>
    <row r="235" spans="2:29" x14ac:dyDescent="0.35">
      <c r="B235" s="63" t="s">
        <v>216</v>
      </c>
      <c r="C235" s="63" t="str">
        <f>IFERROR(VLOOKUP(B235,'Country and Student Data'!$B$5:$E$300,2,FALSE),"")</f>
        <v>Oceania</v>
      </c>
      <c r="D235" s="104">
        <f>IFERROR(
VLOOKUP($B235,'Country and Student Data'!$B$5:$D$300,3,FALSE)
+
IF(OR(C235="Home",C235="UK"),0,
IF('Flight Methodologies'!$D$4="A",'Flight Methodologies'!$E$9,
IF('Flight Methodologies'!$D$4="B",'Flight Methodologies'!$E$17,
IF('Flight Methodologies'!$D$4="C",'Flight Methodologies'!$E$29+'Flight Methodologies'!$E$30,'Flight Methodologies'!$E$39+'Flight Methodologies'!$E$40)))), "")</f>
        <v>15891.14</v>
      </c>
      <c r="E235" s="101">
        <f>IFERROR(VLOOKUP(B235,'Country and Student Data'!B:E,4,FALSE),"")</f>
        <v>0</v>
      </c>
      <c r="G235" s="85">
        <v>2</v>
      </c>
      <c r="H235" s="66"/>
      <c r="I235" s="86"/>
      <c r="J235" s="86"/>
      <c r="K235" s="86"/>
      <c r="L235" s="86"/>
      <c r="M235" s="86"/>
      <c r="N235" s="86"/>
      <c r="O235" s="86"/>
      <c r="P235" s="86">
        <v>1</v>
      </c>
      <c r="R235" s="104">
        <f>IFERROR(
((I235*$D235*$E235*$G235*'Emission Factors'!$E$6))
+
IF(SUM($O235:$P235)=0,0,
IF('Flight Methodologies'!$D$4="A",(0.5*'Flight Methodologies'!$E$9*$E235*SUM($O235:$P235)*$G235*'Emission Factors'!$E$6),
IF('Flight Methodologies'!$D$4="B",(('Flight Methodologies'!$E$18*'Flight Methodologies'!$E$17*$E235*SUM($O235:$P235)*$G235*'Emission Factors'!$E$6)),
IF('Flight Methodologies'!$D$4="C",(0.5*'Flight Methodologies'!$E$30*$E235*SUM($O235:$P235)*$G235*'Emission Factors'!$E$6),(('Flight Methodologies'!$E$41*'Flight Methodologies'!$E$40*$E235*SUM($O235:$P235)*$G235*'Emission Factors'!$E$6)))
)))
+
IF($N235=0,0,
IF('Flight Methodologies'!$K$4="A",(0.5*'Flight Methodologies'!$K$9*$E235*$N235*$G235*'Emission Factors'!$E$6),(('Flight Methodologies'!$K$18*'Flight Methodologies'!$K$17*$E235*N235*$G235*'Emission Factors'!$E$6)))
),"")</f>
        <v>0</v>
      </c>
      <c r="S235" s="104">
        <f>IFERROR(((J235*$D235*$E235*$G235*'Emission Factors'!$E$7))
+
IF(SUM($O235:$P235)=0,0,
IF('Flight Methodologies'!$D$4="A",(0.5*'Flight Methodologies'!$E$9*$E235*SUM($O235:$P235)*$G235*'Emission Factors'!$E$7),
IF('Flight Methodologies'!$D$4="B",(('Flight Methodologies'!$E$19*'Flight Methodologies'!$E$17*$E235*SUM($O235:$P235)*$G235*'Emission Factors'!$E$7)),
IF('Flight Methodologies'!$D$4="C",(0.5*'Flight Methodologies'!$E$30*$E235*SUM($O235:$P235)*$G235*'Emission Factors'!$E$7),(('Flight Methodologies'!$E$42*'Flight Methodologies'!$E$40*$E235*SUM($O235:$P235)*$G235*'Emission Factors'!$E$7)))
)))
+
IF($N235=0,0,
IF('Flight Methodologies'!$K$4="A",(0.5*'Flight Methodologies'!$K$9*$E235*$N235*$G235*'Emission Factors'!$E$7),(('Flight Methodologies'!$K$19*'Flight Methodologies'!$K$17*$E235*N235*$G235*'Emission Factors'!$E$7)))
),"")</f>
        <v>0</v>
      </c>
      <c r="T235" s="104">
        <f>IFERROR(((K235*$D235*$E235*$G235*'Emission Factors'!$E$8))
+
IF(SUM($O235:$P235)=0,0,
IF('Flight Methodologies'!$D$4="A",0,
IF('Flight Methodologies'!$D$4="B",(('Flight Methodologies'!$E$20*'Flight Methodologies'!$E$17*$E235*SUM($O235:$P235)*$G235*'Emission Factors'!$E$8)),
IF('Flight Methodologies'!$D$4="C",0,(('Flight Methodologies'!$E$43*'Flight Methodologies'!$E$40*$E235*SUM($O235:$P235)*$G235*'Emission Factors'!$E$8)))
)))
+
IF($N235=0,0,
IF('Flight Methodologies'!$K$4="A",0,(('Flight Methodologies'!$K$20*'Flight Methodologies'!$K$17*$E235*N235*$G235*'Emission Factors'!$E$8)))
),"")</f>
        <v>0</v>
      </c>
      <c r="U235" s="104">
        <f>IFERROR(((L235*$D235*$E235*$G235*'Emission Factors'!$E$9))
+
IF(SUM($O235:$P235)=0,0,
IF('Flight Methodologies'!$D$4="A",0,
IF('Flight Methodologies'!$D$4="B",(('Flight Methodologies'!$E$21*'Flight Methodologies'!$E$17*$E235*SUM($O235:$P235)*$G235*'Emission Factors'!$E$9)),
IF('Flight Methodologies'!$D$4="C",0,(('Flight Methodologies'!$E$44*'Flight Methodologies'!$E$40*$E235*SUM($O235:$P235)*$G235*'Emission Factors'!$E$9)))
)))
+
IF($N235=0,0,
IF('Flight Methodologies'!$K$4="A",0,(('Flight Methodologies'!$K$21*'Flight Methodologies'!$K$17*$E235*N235*$G235*'Emission Factors'!$E$9)))
),"")</f>
        <v>0</v>
      </c>
      <c r="V235" s="104">
        <f>IF(SUM(I235:P235)=0,"",
IF(SUM($O235:$P235)=0,0,
IF('Flight Methodologies'!$D$4="A",0,
IF('Flight Methodologies'!$D$4="B",(('Flight Methodologies'!$E$22*'Flight Methodologies'!$E$17*$E235*SUM($O235:$P235)*$G235*'Emission Factors'!$E$10)),
IF('Flight Methodologies'!$D$4="C",0,(('Flight Methodologies'!$E$45*'Flight Methodologies'!$E$40*$E235*SUM($O235:$P235)*$G235*'Emission Factors'!$E$10)))
)))
+
IF($N235=0,0,
IF('Flight Methodologies'!$K$4="A",0,(('Flight Methodologies'!$K$22*'Flight Methodologies'!$K$17*$E235*N235*$G235*'Emission Factors'!$E$10)))
))</f>
        <v>0</v>
      </c>
      <c r="W235" s="104">
        <f>IFERROR(((M235*$D235*$E235*$G235*'Emission Factors'!$E$11))
+
IF(SUM($O235:$P235)=0,0,
IF('Flight Methodologies'!$D$4="A",0,
IF('Flight Methodologies'!$D$4="B",0,
IF('Flight Methodologies'!$D$4="C",0,0)
)))
+
IF($N235=0,0,
IF('Flight Methodologies'!$K$4="A",0,0)
),"")</f>
        <v>0</v>
      </c>
      <c r="X235" s="104">
        <f>IFERROR(IF('Flight Methodologies'!$K$4="A",((($D235-'Flight Methodologies'!$K$9)*$E235*$G235*$N235*'Emission Factors'!$E$12)),((($D235-'Flight Methodologies'!$K$17)*$E235*$G235*$N235*'Emission Factors'!$E$12))
)
+
IF(SUM($O235:$P235)=0,0,
IF('Flight Methodologies'!$D$4="A",0,
IF('Flight Methodologies'!$D$4="B",0,
IF('Flight Methodologies'!$D$4="C",('Flight Methodologies'!$E$29*$E235*SUM($O235:$P235)*$G235*'Emission Factors'!$E$12),('Flight Methodologies'!$E$39*$E235*SUM($O235:$P235)*$G235*'Emission Factors'!$E$12))
))),"")</f>
        <v>0</v>
      </c>
      <c r="Y235" s="104">
        <f>IFERROR(IF('Flight Methodologies'!$D$4="A",((($D235-'Flight Methodologies'!$E$9)*$E235*$G235*$O235*'Emission Factors'!$E$13)),
IF('Flight Methodologies'!$D$4="B",((($D235-'Flight Methodologies'!$E$17)*$E235*$G235*$O235*'Emission Factors'!$E$13)),
IF('Flight Methodologies'!$D$4="C",((($D235-SUM('Flight Methodologies'!$E$29:$E$30))*$E235*$G235*$O235*'Emission Factors'!$E$13)),((($D235-SUM('Flight Methodologies'!$E$39:$E$40))*$E235*$G235*$O235*'Emission Factors'!$E$13)))))
+
IF(SUM($O235:$P235)=0,0,
IF('Flight Methodologies'!$D$4="A",0,
IF('Flight Methodologies'!$D$4="B",0,
IF('Flight Methodologies'!$D$4="C",0,0)
)))
+
IF($N235=0,0,
IF('Flight Methodologies'!$K$4="A",0,0)
),"")</f>
        <v>0</v>
      </c>
      <c r="Z235" s="104">
        <f>IFERROR(IF('Flight Methodologies'!$D$4="A",((($D235-'Flight Methodologies'!$E$9)*$E235*$G235*$P235*'Emission Factors'!$E$14)),
IF('Flight Methodologies'!$D$4="B",((($D235-'Flight Methodologies'!$E$17)*$E235*$G235*$P235*'Emission Factors'!$E$14)),
IF('Flight Methodologies'!$D$4="C",((($D235-SUM('Flight Methodologies'!$E$29:$E$30))*$E235*$G235*$P235*'Emission Factors'!$E$14)),((($D235-SUM('Flight Methodologies'!$E$39:$E$40))*$E235*$G235*$P235*'Emission Factors'!$E$14)))))
+
IF(SUM($O235:$P235)=0,0,
IF('Flight Methodologies'!$D$4="A",0,
IF('Flight Methodologies'!$D$4="B",0,
IF('Flight Methodologies'!$D$4="C",0,0)
)))
+
IF($N235=0,0,
IF('Flight Methodologies'!$K$4="A",0,0)
),"")</f>
        <v>0</v>
      </c>
      <c r="AA235" s="169">
        <f t="shared" si="6"/>
        <v>0</v>
      </c>
      <c r="AC235" s="109">
        <f t="shared" si="7"/>
        <v>0</v>
      </c>
    </row>
    <row r="236" spans="2:29" x14ac:dyDescent="0.35">
      <c r="B236" s="63" t="s">
        <v>217</v>
      </c>
      <c r="C236" s="63" t="str">
        <f>IFERROR(VLOOKUP(B236,'Country and Student Data'!$B$5:$E$300,2,FALSE),"")</f>
        <v>Africa</v>
      </c>
      <c r="D236" s="104">
        <f>IFERROR(
VLOOKUP($B236,'Country and Student Data'!$B$5:$D$300,3,FALSE)
+
IF(OR(C236="Home",C236="UK"),0,
IF('Flight Methodologies'!$D$4="A",'Flight Methodologies'!$E$9,
IF('Flight Methodologies'!$D$4="B",'Flight Methodologies'!$E$17,
IF('Flight Methodologies'!$D$4="C",'Flight Methodologies'!$E$29+'Flight Methodologies'!$E$30,'Flight Methodologies'!$E$39+'Flight Methodologies'!$E$40)))), "")</f>
        <v>7087.57</v>
      </c>
      <c r="E236" s="101">
        <f>IFERROR(VLOOKUP(B236,'Country and Student Data'!B:E,4,FALSE),"")</f>
        <v>20</v>
      </c>
      <c r="G236" s="85">
        <v>2</v>
      </c>
      <c r="H236" s="66"/>
      <c r="I236" s="86"/>
      <c r="J236" s="86"/>
      <c r="K236" s="86"/>
      <c r="L236" s="86"/>
      <c r="M236" s="86"/>
      <c r="N236" s="86"/>
      <c r="O236" s="86"/>
      <c r="P236" s="86">
        <v>1</v>
      </c>
      <c r="R236" s="104">
        <f>IFERROR(
((I236*$D236*$E236*$G236*'Emission Factors'!$E$6))
+
IF(SUM($O236:$P236)=0,0,
IF('Flight Methodologies'!$D$4="A",(0.5*'Flight Methodologies'!$E$9*$E236*SUM($O236:$P236)*$G236*'Emission Factors'!$E$6),
IF('Flight Methodologies'!$D$4="B",(('Flight Methodologies'!$E$18*'Flight Methodologies'!$E$17*$E236*SUM($O236:$P236)*$G236*'Emission Factors'!$E$6)),
IF('Flight Methodologies'!$D$4="C",(0.5*'Flight Methodologies'!$E$30*$E236*SUM($O236:$P236)*$G236*'Emission Factors'!$E$6),(('Flight Methodologies'!$E$41*'Flight Methodologies'!$E$40*$E236*SUM($O236:$P236)*$G236*'Emission Factors'!$E$6)))
)))
+
IF($N236=0,0,
IF('Flight Methodologies'!$K$4="A",(0.5*'Flight Methodologies'!$K$9*$E236*$N236*$G236*'Emission Factors'!$E$6),(('Flight Methodologies'!$K$18*'Flight Methodologies'!$K$17*$E236*N236*$G236*'Emission Factors'!$E$6)))
),"")</f>
        <v>17.997120000000002</v>
      </c>
      <c r="S236" s="104">
        <f>IFERROR(((J236*$D236*$E236*$G236*'Emission Factors'!$E$7))
+
IF(SUM($O236:$P236)=0,0,
IF('Flight Methodologies'!$D$4="A",(0.5*'Flight Methodologies'!$E$9*$E236*SUM($O236:$P236)*$G236*'Emission Factors'!$E$7),
IF('Flight Methodologies'!$D$4="B",(('Flight Methodologies'!$E$19*'Flight Methodologies'!$E$17*$E236*SUM($O236:$P236)*$G236*'Emission Factors'!$E$7)),
IF('Flight Methodologies'!$D$4="C",(0.5*'Flight Methodologies'!$E$30*$E236*SUM($O236:$P236)*$G236*'Emission Factors'!$E$7),(('Flight Methodologies'!$E$42*'Flight Methodologies'!$E$40*$E236*SUM($O236:$P236)*$G236*'Emission Factors'!$E$7)))
)))
+
IF($N236=0,0,
IF('Flight Methodologies'!$K$4="A",(0.5*'Flight Methodologies'!$K$9*$E236*$N236*$G236*'Emission Factors'!$E$7),(('Flight Methodologies'!$K$19*'Flight Methodologies'!$K$17*$E236*N236*$G236*'Emission Factors'!$E$7)))
),"")</f>
        <v>0</v>
      </c>
      <c r="T236" s="104">
        <f>IFERROR(((K236*$D236*$E236*$G236*'Emission Factors'!$E$8))
+
IF(SUM($O236:$P236)=0,0,
IF('Flight Methodologies'!$D$4="A",0,
IF('Flight Methodologies'!$D$4="B",(('Flight Methodologies'!$E$20*'Flight Methodologies'!$E$17*$E236*SUM($O236:$P236)*$G236*'Emission Factors'!$E$8)),
IF('Flight Methodologies'!$D$4="C",0,(('Flight Methodologies'!$E$43*'Flight Methodologies'!$E$40*$E236*SUM($O236:$P236)*$G236*'Emission Factors'!$E$8)))
)))
+
IF($N236=0,0,
IF('Flight Methodologies'!$K$4="A",0,(('Flight Methodologies'!$K$20*'Flight Methodologies'!$K$17*$E236*N236*$G236*'Emission Factors'!$E$8)))
),"")</f>
        <v>0</v>
      </c>
      <c r="U236" s="104">
        <f>IFERROR(((L236*$D236*$E236*$G236*'Emission Factors'!$E$9))
+
IF(SUM($O236:$P236)=0,0,
IF('Flight Methodologies'!$D$4="A",0,
IF('Flight Methodologies'!$D$4="B",(('Flight Methodologies'!$E$21*'Flight Methodologies'!$E$17*$E236*SUM($O236:$P236)*$G236*'Emission Factors'!$E$9)),
IF('Flight Methodologies'!$D$4="C",0,(('Flight Methodologies'!$E$44*'Flight Methodologies'!$E$40*$E236*SUM($O236:$P236)*$G236*'Emission Factors'!$E$9)))
)))
+
IF($N236=0,0,
IF('Flight Methodologies'!$K$4="A",0,(('Flight Methodologies'!$K$21*'Flight Methodologies'!$K$17*$E236*N236*$G236*'Emission Factors'!$E$9)))
),"")</f>
        <v>11.032242620134229</v>
      </c>
      <c r="V236" s="104">
        <f>IF(SUM(I236:P236)=0,"",
IF(SUM($O236:$P236)=0,0,
IF('Flight Methodologies'!$D$4="A",0,
IF('Flight Methodologies'!$D$4="B",(('Flight Methodologies'!$E$22*'Flight Methodologies'!$E$17*$E236*SUM($O236:$P236)*$G236*'Emission Factors'!$E$10)),
IF('Flight Methodologies'!$D$4="C",0,(('Flight Methodologies'!$E$45*'Flight Methodologies'!$E$40*$E236*SUM($O236:$P236)*$G236*'Emission Factors'!$E$10)))
)))
+
IF($N236=0,0,
IF('Flight Methodologies'!$K$4="A",0,(('Flight Methodologies'!$K$22*'Flight Methodologies'!$K$17*$E236*N236*$G236*'Emission Factors'!$E$10)))
))</f>
        <v>16.050412001331541</v>
      </c>
      <c r="W236" s="104">
        <f>IFERROR(((M236*$D236*$E236*$G236*'Emission Factors'!$E$11))
+
IF(SUM($O236:$P236)=0,0,
IF('Flight Methodologies'!$D$4="A",0,
IF('Flight Methodologies'!$D$4="B",0,
IF('Flight Methodologies'!$D$4="C",0,0)
)))
+
IF($N236=0,0,
IF('Flight Methodologies'!$K$4="A",0,0)
),"")</f>
        <v>0</v>
      </c>
      <c r="X236" s="104">
        <f>IFERROR(IF('Flight Methodologies'!$K$4="A",((($D236-'Flight Methodologies'!$K$9)*$E236*$G236*$N236*'Emission Factors'!$E$12)),((($D236-'Flight Methodologies'!$K$17)*$E236*$G236*$N236*'Emission Factors'!$E$12))
)
+
IF(SUM($O236:$P236)=0,0,
IF('Flight Methodologies'!$D$4="A",0,
IF('Flight Methodologies'!$D$4="B",0,
IF('Flight Methodologies'!$D$4="C",('Flight Methodologies'!$E$29*$E236*SUM($O236:$P236)*$G236*'Emission Factors'!$E$12),('Flight Methodologies'!$E$39*$E236*SUM($O236:$P236)*$G236*'Emission Factors'!$E$12))
))),"")</f>
        <v>7059.4949040000001</v>
      </c>
      <c r="Y236" s="104">
        <f>IFERROR(IF('Flight Methodologies'!$D$4="A",((($D236-'Flight Methodologies'!$E$9)*$E236*$G236*$O236*'Emission Factors'!$E$13)),
IF('Flight Methodologies'!$D$4="B",((($D236-'Flight Methodologies'!$E$17)*$E236*$G236*$O236*'Emission Factors'!$E$13)),
IF('Flight Methodologies'!$D$4="C",((($D236-SUM('Flight Methodologies'!$E$29:$E$30))*$E236*$G236*$O236*'Emission Factors'!$E$13)),((($D236-SUM('Flight Methodologies'!$E$39:$E$40))*$E236*$G236*$O236*'Emission Factors'!$E$13)))))
+
IF(SUM($O236:$P236)=0,0,
IF('Flight Methodologies'!$D$4="A",0,
IF('Flight Methodologies'!$D$4="B",0,
IF('Flight Methodologies'!$D$4="C",0,0)
)))
+
IF($N236=0,0,
IF('Flight Methodologies'!$K$4="A",0,0)
),"")</f>
        <v>0</v>
      </c>
      <c r="Z236" s="104">
        <f>IFERROR(IF('Flight Methodologies'!$D$4="A",((($D236-'Flight Methodologies'!$E$9)*$E236*$G236*$P236*'Emission Factors'!$E$14)),
IF('Flight Methodologies'!$D$4="B",((($D236-'Flight Methodologies'!$E$17)*$E236*$G236*$P236*'Emission Factors'!$E$14)),
IF('Flight Methodologies'!$D$4="C",((($D236-SUM('Flight Methodologies'!$E$29:$E$30))*$E236*$G236*$P236*'Emission Factors'!$E$14)),((($D236-SUM('Flight Methodologies'!$E$39:$E$40))*$E236*$G236*$P236*'Emission Factors'!$E$14)))))
+
IF(SUM($O236:$P236)=0,0,
IF('Flight Methodologies'!$D$4="A",0,
IF('Flight Methodologies'!$D$4="B",0,
IF('Flight Methodologies'!$D$4="C",0,0)
)))
+
IF($N236=0,0,
IF('Flight Methodologies'!$K$4="A",0,0)
),"")</f>
        <v>51484.300800000005</v>
      </c>
      <c r="AA236" s="169">
        <f t="shared" si="6"/>
        <v>58588.87547862147</v>
      </c>
      <c r="AC236" s="109">
        <f t="shared" si="7"/>
        <v>58.588875478621468</v>
      </c>
    </row>
    <row r="237" spans="2:29" x14ac:dyDescent="0.35">
      <c r="B237" s="63" t="s">
        <v>218</v>
      </c>
      <c r="C237" s="63" t="str">
        <f>IFERROR(VLOOKUP(B237,'Country and Student Data'!$B$5:$E$300,2,FALSE),"")</f>
        <v>Europe</v>
      </c>
      <c r="D237" s="104">
        <f>IFERROR(
VLOOKUP($B237,'Country and Student Data'!$B$5:$D$300,3,FALSE)
+
IF(OR(C237="Home",C237="UK"),0,
IF('Flight Methodologies'!$D$4="A",'Flight Methodologies'!$E$9,
IF('Flight Methodologies'!$D$4="B",'Flight Methodologies'!$E$17,
IF('Flight Methodologies'!$D$4="C",'Flight Methodologies'!$E$29+'Flight Methodologies'!$E$30,'Flight Methodologies'!$E$39+'Flight Methodologies'!$E$40)))), "")</f>
        <v>2785.57</v>
      </c>
      <c r="E237" s="101">
        <f>IFERROR(VLOOKUP(B237,'Country and Student Data'!B:E,4,FALSE),"")</f>
        <v>13</v>
      </c>
      <c r="G237" s="85">
        <v>2</v>
      </c>
      <c r="H237" s="66"/>
      <c r="I237" s="86"/>
      <c r="J237" s="86"/>
      <c r="K237" s="86"/>
      <c r="L237" s="86"/>
      <c r="M237" s="86"/>
      <c r="N237" s="86"/>
      <c r="O237" s="86">
        <v>1</v>
      </c>
      <c r="P237" s="86"/>
      <c r="R237" s="104">
        <f>IFERROR(
((I237*$D237*$E237*$G237*'Emission Factors'!$E$6))
+
IF(SUM($O237:$P237)=0,0,
IF('Flight Methodologies'!$D$4="A",(0.5*'Flight Methodologies'!$E$9*$E237*SUM($O237:$P237)*$G237*'Emission Factors'!$E$6),
IF('Flight Methodologies'!$D$4="B",(('Flight Methodologies'!$E$18*'Flight Methodologies'!$E$17*$E237*SUM($O237:$P237)*$G237*'Emission Factors'!$E$6)),
IF('Flight Methodologies'!$D$4="C",(0.5*'Flight Methodologies'!$E$30*$E237*SUM($O237:$P237)*$G237*'Emission Factors'!$E$6),(('Flight Methodologies'!$E$41*'Flight Methodologies'!$E$40*$E237*SUM($O237:$P237)*$G237*'Emission Factors'!$E$6)))
)))
+
IF($N237=0,0,
IF('Flight Methodologies'!$K$4="A",(0.5*'Flight Methodologies'!$K$9*$E237*$N237*$G237*'Emission Factors'!$E$6),(('Flight Methodologies'!$K$18*'Flight Methodologies'!$K$17*$E237*N237*$G237*'Emission Factors'!$E$6)))
),"")</f>
        <v>11.698128000000001</v>
      </c>
      <c r="S237" s="104">
        <f>IFERROR(((J237*$D237*$E237*$G237*'Emission Factors'!$E$7))
+
IF(SUM($O237:$P237)=0,0,
IF('Flight Methodologies'!$D$4="A",(0.5*'Flight Methodologies'!$E$9*$E237*SUM($O237:$P237)*$G237*'Emission Factors'!$E$7),
IF('Flight Methodologies'!$D$4="B",(('Flight Methodologies'!$E$19*'Flight Methodologies'!$E$17*$E237*SUM($O237:$P237)*$G237*'Emission Factors'!$E$7)),
IF('Flight Methodologies'!$D$4="C",(0.5*'Flight Methodologies'!$E$30*$E237*SUM($O237:$P237)*$G237*'Emission Factors'!$E$7),(('Flight Methodologies'!$E$42*'Flight Methodologies'!$E$40*$E237*SUM($O237:$P237)*$G237*'Emission Factors'!$E$7)))
)))
+
IF($N237=0,0,
IF('Flight Methodologies'!$K$4="A",(0.5*'Flight Methodologies'!$K$9*$E237*$N237*$G237*'Emission Factors'!$E$7),(('Flight Methodologies'!$K$19*'Flight Methodologies'!$K$17*$E237*N237*$G237*'Emission Factors'!$E$7)))
),"")</f>
        <v>0</v>
      </c>
      <c r="T237" s="104">
        <f>IFERROR(((K237*$D237*$E237*$G237*'Emission Factors'!$E$8))
+
IF(SUM($O237:$P237)=0,0,
IF('Flight Methodologies'!$D$4="A",0,
IF('Flight Methodologies'!$D$4="B",(('Flight Methodologies'!$E$20*'Flight Methodologies'!$E$17*$E237*SUM($O237:$P237)*$G237*'Emission Factors'!$E$8)),
IF('Flight Methodologies'!$D$4="C",0,(('Flight Methodologies'!$E$43*'Flight Methodologies'!$E$40*$E237*SUM($O237:$P237)*$G237*'Emission Factors'!$E$8)))
)))
+
IF($N237=0,0,
IF('Flight Methodologies'!$K$4="A",0,(('Flight Methodologies'!$K$20*'Flight Methodologies'!$K$17*$E237*N237*$G237*'Emission Factors'!$E$8)))
),"")</f>
        <v>0</v>
      </c>
      <c r="U237" s="104">
        <f>IFERROR(((L237*$D237*$E237*$G237*'Emission Factors'!$E$9))
+
IF(SUM($O237:$P237)=0,0,
IF('Flight Methodologies'!$D$4="A",0,
IF('Flight Methodologies'!$D$4="B",(('Flight Methodologies'!$E$21*'Flight Methodologies'!$E$17*$E237*SUM($O237:$P237)*$G237*'Emission Factors'!$E$9)),
IF('Flight Methodologies'!$D$4="C",0,(('Flight Methodologies'!$E$44*'Flight Methodologies'!$E$40*$E237*SUM($O237:$P237)*$G237*'Emission Factors'!$E$9)))
)))
+
IF($N237=0,0,
IF('Flight Methodologies'!$K$4="A",0,(('Flight Methodologies'!$K$21*'Flight Methodologies'!$K$17*$E237*N237*$G237*'Emission Factors'!$E$9)))
),"")</f>
        <v>7.1709577030872484</v>
      </c>
      <c r="V237" s="104">
        <f>IF(SUM(I237:P237)=0,"",
IF(SUM($O237:$P237)=0,0,
IF('Flight Methodologies'!$D$4="A",0,
IF('Flight Methodologies'!$D$4="B",(('Flight Methodologies'!$E$22*'Flight Methodologies'!$E$17*$E237*SUM($O237:$P237)*$G237*'Emission Factors'!$E$10)),
IF('Flight Methodologies'!$D$4="C",0,(('Flight Methodologies'!$E$45*'Flight Methodologies'!$E$40*$E237*SUM($O237:$P237)*$G237*'Emission Factors'!$E$10)))
)))
+
IF($N237=0,0,
IF('Flight Methodologies'!$K$4="A",0,(('Flight Methodologies'!$K$22*'Flight Methodologies'!$K$17*$E237*N237*$G237*'Emission Factors'!$E$10)))
))</f>
        <v>10.432767800865502</v>
      </c>
      <c r="W237" s="104">
        <f>IFERROR(((M237*$D237*$E237*$G237*'Emission Factors'!$E$11))
+
IF(SUM($O237:$P237)=0,0,
IF('Flight Methodologies'!$D$4="A",0,
IF('Flight Methodologies'!$D$4="B",0,
IF('Flight Methodologies'!$D$4="C",0,0)
)))
+
IF($N237=0,0,
IF('Flight Methodologies'!$K$4="A",0,0)
),"")</f>
        <v>0</v>
      </c>
      <c r="X237" s="104">
        <f>IFERROR(IF('Flight Methodologies'!$K$4="A",((($D237-'Flight Methodologies'!$K$9)*$E237*$G237*$N237*'Emission Factors'!$E$12)),((($D237-'Flight Methodologies'!$K$17)*$E237*$G237*$N237*'Emission Factors'!$E$12))
)
+
IF(SUM($O237:$P237)=0,0,
IF('Flight Methodologies'!$D$4="A",0,
IF('Flight Methodologies'!$D$4="B",0,
IF('Flight Methodologies'!$D$4="C",('Flight Methodologies'!$E$29*$E237*SUM($O237:$P237)*$G237*'Emission Factors'!$E$12),('Flight Methodologies'!$E$39*$E237*SUM($O237:$P237)*$G237*'Emission Factors'!$E$12))
))),"")</f>
        <v>4588.6716876</v>
      </c>
      <c r="Y237" s="104">
        <f>IFERROR(IF('Flight Methodologies'!$D$4="A",((($D237-'Flight Methodologies'!$E$9)*$E237*$G237*$O237*'Emission Factors'!$E$13)),
IF('Flight Methodologies'!$D$4="B",((($D237-'Flight Methodologies'!$E$17)*$E237*$G237*$O237*'Emission Factors'!$E$13)),
IF('Flight Methodologies'!$D$4="C",((($D237-SUM('Flight Methodologies'!$E$29:$E$30))*$E237*$G237*$O237*'Emission Factors'!$E$13)),((($D237-SUM('Flight Methodologies'!$E$39:$E$40))*$E237*$G237*$O237*'Emission Factors'!$E$13)))))
+
IF(SUM($O237:$P237)=0,0,
IF('Flight Methodologies'!$D$4="A",0,
IF('Flight Methodologies'!$D$4="B",0,
IF('Flight Methodologies'!$D$4="C",0,0)
)))
+
IF($N237=0,0,
IF('Flight Methodologies'!$K$4="A",0,0)
),"")</f>
        <v>10127.3406</v>
      </c>
      <c r="Z237" s="104">
        <f>IFERROR(IF('Flight Methodologies'!$D$4="A",((($D237-'Flight Methodologies'!$E$9)*$E237*$G237*$P237*'Emission Factors'!$E$14)),
IF('Flight Methodologies'!$D$4="B",((($D237-'Flight Methodologies'!$E$17)*$E237*$G237*$P237*'Emission Factors'!$E$14)),
IF('Flight Methodologies'!$D$4="C",((($D237-SUM('Flight Methodologies'!$E$29:$E$30))*$E237*$G237*$P237*'Emission Factors'!$E$14)),((($D237-SUM('Flight Methodologies'!$E$39:$E$40))*$E237*$G237*$P237*'Emission Factors'!$E$14)))))
+
IF(SUM($O237:$P237)=0,0,
IF('Flight Methodologies'!$D$4="A",0,
IF('Flight Methodologies'!$D$4="B",0,
IF('Flight Methodologies'!$D$4="C",0,0)
)))
+
IF($N237=0,0,
IF('Flight Methodologies'!$K$4="A",0,0)
),"")</f>
        <v>0</v>
      </c>
      <c r="AA237" s="169">
        <f t="shared" si="6"/>
        <v>14745.314141103952</v>
      </c>
      <c r="AC237" s="109">
        <f t="shared" si="7"/>
        <v>14.745314141103952</v>
      </c>
    </row>
    <row r="238" spans="2:29" x14ac:dyDescent="0.35">
      <c r="B238" s="63" t="s">
        <v>219</v>
      </c>
      <c r="C238" s="63" t="str">
        <f>IFERROR(VLOOKUP(B238,'Country and Student Data'!$B$5:$E$300,2,FALSE),"")</f>
        <v>Asia</v>
      </c>
      <c r="D238" s="104">
        <f>IFERROR(
VLOOKUP($B238,'Country and Student Data'!$B$5:$D$300,3,FALSE)
+
IF(OR(C238="Home",C238="UK"),0,
IF('Flight Methodologies'!$D$4="A",'Flight Methodologies'!$E$9,
IF('Flight Methodologies'!$D$4="B",'Flight Methodologies'!$E$17,
IF('Flight Methodologies'!$D$4="C",'Flight Methodologies'!$E$29+'Flight Methodologies'!$E$30,'Flight Methodologies'!$E$39+'Flight Methodologies'!$E$40)))), "")</f>
        <v>6139.57</v>
      </c>
      <c r="E238" s="101">
        <f>IFERROR(VLOOKUP(B238,'Country and Student Data'!B:E,4,FALSE),"")</f>
        <v>43</v>
      </c>
      <c r="G238" s="85">
        <v>2</v>
      </c>
      <c r="H238" s="66"/>
      <c r="I238" s="86"/>
      <c r="J238" s="86"/>
      <c r="K238" s="86"/>
      <c r="L238" s="86"/>
      <c r="M238" s="86"/>
      <c r="N238" s="86"/>
      <c r="O238" s="86"/>
      <c r="P238" s="86">
        <v>1</v>
      </c>
      <c r="R238" s="104">
        <f>IFERROR(
((I238*$D238*$E238*$G238*'Emission Factors'!$E$6))
+
IF(SUM($O238:$P238)=0,0,
IF('Flight Methodologies'!$D$4="A",(0.5*'Flight Methodologies'!$E$9*$E238*SUM($O238:$P238)*$G238*'Emission Factors'!$E$6),
IF('Flight Methodologies'!$D$4="B",(('Flight Methodologies'!$E$18*'Flight Methodologies'!$E$17*$E238*SUM($O238:$P238)*$G238*'Emission Factors'!$E$6)),
IF('Flight Methodologies'!$D$4="C",(0.5*'Flight Methodologies'!$E$30*$E238*SUM($O238:$P238)*$G238*'Emission Factors'!$E$6),(('Flight Methodologies'!$E$41*'Flight Methodologies'!$E$40*$E238*SUM($O238:$P238)*$G238*'Emission Factors'!$E$6)))
)))
+
IF($N238=0,0,
IF('Flight Methodologies'!$K$4="A",(0.5*'Flight Methodologies'!$K$9*$E238*$N238*$G238*'Emission Factors'!$E$6),(('Flight Methodologies'!$K$18*'Flight Methodologies'!$K$17*$E238*N238*$G238*'Emission Factors'!$E$6)))
),"")</f>
        <v>38.693808000000004</v>
      </c>
      <c r="S238" s="104">
        <f>IFERROR(((J238*$D238*$E238*$G238*'Emission Factors'!$E$7))
+
IF(SUM($O238:$P238)=0,0,
IF('Flight Methodologies'!$D$4="A",(0.5*'Flight Methodologies'!$E$9*$E238*SUM($O238:$P238)*$G238*'Emission Factors'!$E$7),
IF('Flight Methodologies'!$D$4="B",(('Flight Methodologies'!$E$19*'Flight Methodologies'!$E$17*$E238*SUM($O238:$P238)*$G238*'Emission Factors'!$E$7)),
IF('Flight Methodologies'!$D$4="C",(0.5*'Flight Methodologies'!$E$30*$E238*SUM($O238:$P238)*$G238*'Emission Factors'!$E$7),(('Flight Methodologies'!$E$42*'Flight Methodologies'!$E$40*$E238*SUM($O238:$P238)*$G238*'Emission Factors'!$E$7)))
)))
+
IF($N238=0,0,
IF('Flight Methodologies'!$K$4="A",(0.5*'Flight Methodologies'!$K$9*$E238*$N238*$G238*'Emission Factors'!$E$7),(('Flight Methodologies'!$K$19*'Flight Methodologies'!$K$17*$E238*N238*$G238*'Emission Factors'!$E$7)))
),"")</f>
        <v>0</v>
      </c>
      <c r="T238" s="104">
        <f>IFERROR(((K238*$D238*$E238*$G238*'Emission Factors'!$E$8))
+
IF(SUM($O238:$P238)=0,0,
IF('Flight Methodologies'!$D$4="A",0,
IF('Flight Methodologies'!$D$4="B",(('Flight Methodologies'!$E$20*'Flight Methodologies'!$E$17*$E238*SUM($O238:$P238)*$G238*'Emission Factors'!$E$8)),
IF('Flight Methodologies'!$D$4="C",0,(('Flight Methodologies'!$E$43*'Flight Methodologies'!$E$40*$E238*SUM($O238:$P238)*$G238*'Emission Factors'!$E$8)))
)))
+
IF($N238=0,0,
IF('Flight Methodologies'!$K$4="A",0,(('Flight Methodologies'!$K$20*'Flight Methodologies'!$K$17*$E238*N238*$G238*'Emission Factors'!$E$8)))
),"")</f>
        <v>0</v>
      </c>
      <c r="U238" s="104">
        <f>IFERROR(((L238*$D238*$E238*$G238*'Emission Factors'!$E$9))
+
IF(SUM($O238:$P238)=0,0,
IF('Flight Methodologies'!$D$4="A",0,
IF('Flight Methodologies'!$D$4="B",(('Flight Methodologies'!$E$21*'Flight Methodologies'!$E$17*$E238*SUM($O238:$P238)*$G238*'Emission Factors'!$E$9)),
IF('Flight Methodologies'!$D$4="C",0,(('Flight Methodologies'!$E$44*'Flight Methodologies'!$E$40*$E238*SUM($O238:$P238)*$G238*'Emission Factors'!$E$9)))
)))
+
IF($N238=0,0,
IF('Flight Methodologies'!$K$4="A",0,(('Flight Methodologies'!$K$21*'Flight Methodologies'!$K$17*$E238*N238*$G238*'Emission Factors'!$E$9)))
),"")</f>
        <v>23.719321633288594</v>
      </c>
      <c r="V238" s="104">
        <f>IF(SUM(I238:P238)=0,"",
IF(SUM($O238:$P238)=0,0,
IF('Flight Methodologies'!$D$4="A",0,
IF('Flight Methodologies'!$D$4="B",(('Flight Methodologies'!$E$22*'Flight Methodologies'!$E$17*$E238*SUM($O238:$P238)*$G238*'Emission Factors'!$E$10)),
IF('Flight Methodologies'!$D$4="C",0,(('Flight Methodologies'!$E$45*'Flight Methodologies'!$E$40*$E238*SUM($O238:$P238)*$G238*'Emission Factors'!$E$10)))
)))
+
IF($N238=0,0,
IF('Flight Methodologies'!$K$4="A",0,(('Flight Methodologies'!$K$22*'Flight Methodologies'!$K$17*$E238*N238*$G238*'Emission Factors'!$E$10)))
))</f>
        <v>34.508385802862819</v>
      </c>
      <c r="W238" s="104">
        <f>IFERROR(((M238*$D238*$E238*$G238*'Emission Factors'!$E$11))
+
IF(SUM($O238:$P238)=0,0,
IF('Flight Methodologies'!$D$4="A",0,
IF('Flight Methodologies'!$D$4="B",0,
IF('Flight Methodologies'!$D$4="C",0,0)
)))
+
IF($N238=0,0,
IF('Flight Methodologies'!$K$4="A",0,0)
),"")</f>
        <v>0</v>
      </c>
      <c r="X238" s="104">
        <f>IFERROR(IF('Flight Methodologies'!$K$4="A",((($D238-'Flight Methodologies'!$K$9)*$E238*$G238*$N238*'Emission Factors'!$E$12)),((($D238-'Flight Methodologies'!$K$17)*$E238*$G238*$N238*'Emission Factors'!$E$12))
)
+
IF(SUM($O238:$P238)=0,0,
IF('Flight Methodologies'!$D$4="A",0,
IF('Flight Methodologies'!$D$4="B",0,
IF('Flight Methodologies'!$D$4="C",('Flight Methodologies'!$E$29*$E238*SUM($O238:$P238)*$G238*'Emission Factors'!$E$12),('Flight Methodologies'!$E$39*$E238*SUM($O238:$P238)*$G238*'Emission Factors'!$E$12))
))),"")</f>
        <v>15177.914043600002</v>
      </c>
      <c r="Y238" s="104">
        <f>IFERROR(IF('Flight Methodologies'!$D$4="A",((($D238-'Flight Methodologies'!$E$9)*$E238*$G238*$O238*'Emission Factors'!$E$13)),
IF('Flight Methodologies'!$D$4="B",((($D238-'Flight Methodologies'!$E$17)*$E238*$G238*$O238*'Emission Factors'!$E$13)),
IF('Flight Methodologies'!$D$4="C",((($D238-SUM('Flight Methodologies'!$E$29:$E$30))*$E238*$G238*$O238*'Emission Factors'!$E$13)),((($D238-SUM('Flight Methodologies'!$E$39:$E$40))*$E238*$G238*$O238*'Emission Factors'!$E$13)))))
+
IF(SUM($O238:$P238)=0,0,
IF('Flight Methodologies'!$D$4="A",0,
IF('Flight Methodologies'!$D$4="B",0,
IF('Flight Methodologies'!$D$4="C",0,0)
)))
+
IF($N238=0,0,
IF('Flight Methodologies'!$K$4="A",0,0)
),"")</f>
        <v>0</v>
      </c>
      <c r="Z238" s="104">
        <f>IFERROR(IF('Flight Methodologies'!$D$4="A",((($D238-'Flight Methodologies'!$E$9)*$E238*$G238*$P238*'Emission Factors'!$E$14)),
IF('Flight Methodologies'!$D$4="B",((($D238-'Flight Methodologies'!$E$17)*$E238*$G238*$P238*'Emission Factors'!$E$14)),
IF('Flight Methodologies'!$D$4="C",((($D238-SUM('Flight Methodologies'!$E$29:$E$30))*$E238*$G238*$P238*'Emission Factors'!$E$14)),((($D238-SUM('Flight Methodologies'!$E$39:$E$40))*$E238*$G238*$P238*'Emission Factors'!$E$14)))))
+
IF(SUM($O238:$P238)=0,0,
IF('Flight Methodologies'!$D$4="A",0,
IF('Flight Methodologies'!$D$4="B",0,
IF('Flight Methodologies'!$D$4="C",0,0)
)))
+
IF($N238=0,0,
IF('Flight Methodologies'!$K$4="A",0,0)
),"")</f>
        <v>94376.678639999998</v>
      </c>
      <c r="AA238" s="169">
        <f t="shared" si="6"/>
        <v>109651.51419903614</v>
      </c>
      <c r="AC238" s="109">
        <f t="shared" si="7"/>
        <v>109.65151419903614</v>
      </c>
    </row>
    <row r="239" spans="2:29" x14ac:dyDescent="0.35">
      <c r="B239" s="63" t="s">
        <v>220</v>
      </c>
      <c r="C239" s="63" t="str">
        <f>IFERROR(VLOOKUP(B239,'Country and Student Data'!$B$5:$E$300,2,FALSE),"")</f>
        <v>UK</v>
      </c>
      <c r="D239" s="104">
        <f>IFERROR(
VLOOKUP($B239,'Country and Student Data'!$B$5:$D$300,3,FALSE)
+
IF(OR(C239="Home",C239="UK"),0,
IF('Flight Methodologies'!$D$4="A",'Flight Methodologies'!$E$9,
IF('Flight Methodologies'!$D$4="B",'Flight Methodologies'!$E$17,
IF('Flight Methodologies'!$D$4="C",'Flight Methodologies'!$E$29+'Flight Methodologies'!$E$30,'Flight Methodologies'!$E$39+'Flight Methodologies'!$E$40)))), "")</f>
        <v>648.11</v>
      </c>
      <c r="E239" s="101">
        <f>IFERROR(VLOOKUP(B239,'Country and Student Data'!B:E,4,FALSE),"")</f>
        <v>0</v>
      </c>
      <c r="G239" s="85">
        <v>2</v>
      </c>
      <c r="H239" s="66"/>
      <c r="I239" s="86">
        <v>0.25</v>
      </c>
      <c r="J239" s="86">
        <v>0.25</v>
      </c>
      <c r="K239" s="86"/>
      <c r="L239" s="86"/>
      <c r="M239" s="86"/>
      <c r="N239" s="86">
        <v>0.5</v>
      </c>
      <c r="O239" s="86"/>
      <c r="P239" s="86"/>
      <c r="R239" s="104">
        <f>IFERROR(
((I239*$D239*$E239*$G239*'Emission Factors'!$E$6))
+
IF(SUM($O239:$P239)=0,0,
IF('Flight Methodologies'!$D$4="A",(0.5*'Flight Methodologies'!$E$9*$E239*SUM($O239:$P239)*$G239*'Emission Factors'!$E$6),
IF('Flight Methodologies'!$D$4="B",(('Flight Methodologies'!$E$18*'Flight Methodologies'!$E$17*$E239*SUM($O239:$P239)*$G239*'Emission Factors'!$E$6)),
IF('Flight Methodologies'!$D$4="C",(0.5*'Flight Methodologies'!$E$30*$E239*SUM($O239:$P239)*$G239*'Emission Factors'!$E$6),(('Flight Methodologies'!$E$41*'Flight Methodologies'!$E$40*$E239*SUM($O239:$P239)*$G239*'Emission Factors'!$E$6)))
)))
+
IF($N239=0,0,
IF('Flight Methodologies'!$K$4="A",(0.5*'Flight Methodologies'!$K$9*$E239*$N239*$G239*'Emission Factors'!$E$6),(('Flight Methodologies'!$K$18*'Flight Methodologies'!$K$17*$E239*N239*$G239*'Emission Factors'!$E$6)))
),"")</f>
        <v>0</v>
      </c>
      <c r="S239" s="104">
        <f>IFERROR(((J239*$D239*$E239*$G239*'Emission Factors'!$E$7))
+
IF(SUM($O239:$P239)=0,0,
IF('Flight Methodologies'!$D$4="A",(0.5*'Flight Methodologies'!$E$9*$E239*SUM($O239:$P239)*$G239*'Emission Factors'!$E$7),
IF('Flight Methodologies'!$D$4="B",(('Flight Methodologies'!$E$19*'Flight Methodologies'!$E$17*$E239*SUM($O239:$P239)*$G239*'Emission Factors'!$E$7)),
IF('Flight Methodologies'!$D$4="C",(0.5*'Flight Methodologies'!$E$30*$E239*SUM($O239:$P239)*$G239*'Emission Factors'!$E$7),(('Flight Methodologies'!$E$42*'Flight Methodologies'!$E$40*$E239*SUM($O239:$P239)*$G239*'Emission Factors'!$E$7)))
)))
+
IF($N239=0,0,
IF('Flight Methodologies'!$K$4="A",(0.5*'Flight Methodologies'!$K$9*$E239*$N239*$G239*'Emission Factors'!$E$7),(('Flight Methodologies'!$K$19*'Flight Methodologies'!$K$17*$E239*N239*$G239*'Emission Factors'!$E$7)))
),"")</f>
        <v>0</v>
      </c>
      <c r="T239" s="104">
        <f>IFERROR(((K239*$D239*$E239*$G239*'Emission Factors'!$E$8))
+
IF(SUM($O239:$P239)=0,0,
IF('Flight Methodologies'!$D$4="A",0,
IF('Flight Methodologies'!$D$4="B",(('Flight Methodologies'!$E$20*'Flight Methodologies'!$E$17*$E239*SUM($O239:$P239)*$G239*'Emission Factors'!$E$8)),
IF('Flight Methodologies'!$D$4="C",0,(('Flight Methodologies'!$E$43*'Flight Methodologies'!$E$40*$E239*SUM($O239:$P239)*$G239*'Emission Factors'!$E$8)))
)))
+
IF($N239=0,0,
IF('Flight Methodologies'!$K$4="A",0,(('Flight Methodologies'!$K$20*'Flight Methodologies'!$K$17*$E239*N239*$G239*'Emission Factors'!$E$8)))
),"")</f>
        <v>0</v>
      </c>
      <c r="U239" s="104">
        <f>IFERROR(((L239*$D239*$E239*$G239*'Emission Factors'!$E$9))
+
IF(SUM($O239:$P239)=0,0,
IF('Flight Methodologies'!$D$4="A",0,
IF('Flight Methodologies'!$D$4="B",(('Flight Methodologies'!$E$21*'Flight Methodologies'!$E$17*$E239*SUM($O239:$P239)*$G239*'Emission Factors'!$E$9)),
IF('Flight Methodologies'!$D$4="C",0,(('Flight Methodologies'!$E$44*'Flight Methodologies'!$E$40*$E239*SUM($O239:$P239)*$G239*'Emission Factors'!$E$9)))
)))
+
IF($N239=0,0,
IF('Flight Methodologies'!$K$4="A",0,(('Flight Methodologies'!$K$21*'Flight Methodologies'!$K$17*$E239*N239*$G239*'Emission Factors'!$E$9)))
),"")</f>
        <v>0</v>
      </c>
      <c r="V239" s="104">
        <f>IF(SUM(I239:P239)=0,"",
IF(SUM($O239:$P239)=0,0,
IF('Flight Methodologies'!$D$4="A",0,
IF('Flight Methodologies'!$D$4="B",(('Flight Methodologies'!$E$22*'Flight Methodologies'!$E$17*$E239*SUM($O239:$P239)*$G239*'Emission Factors'!$E$10)),
IF('Flight Methodologies'!$D$4="C",0,(('Flight Methodologies'!$E$45*'Flight Methodologies'!$E$40*$E239*SUM($O239:$P239)*$G239*'Emission Factors'!$E$10)))
)))
+
IF($N239=0,0,
IF('Flight Methodologies'!$K$4="A",0,(('Flight Methodologies'!$K$22*'Flight Methodologies'!$K$17*$E239*N239*$G239*'Emission Factors'!$E$10)))
))</f>
        <v>0</v>
      </c>
      <c r="W239" s="104">
        <f>IFERROR(((M239*$D239*$E239*$G239*'Emission Factors'!$E$11))
+
IF(SUM($O239:$P239)=0,0,
IF('Flight Methodologies'!$D$4="A",0,
IF('Flight Methodologies'!$D$4="B",0,
IF('Flight Methodologies'!$D$4="C",0,0)
)))
+
IF($N239=0,0,
IF('Flight Methodologies'!$K$4="A",0,0)
),"")</f>
        <v>0</v>
      </c>
      <c r="X239" s="104">
        <f>IFERROR(IF('Flight Methodologies'!$K$4="A",((($D239-'Flight Methodologies'!$K$9)*$E239*$G239*$N239*'Emission Factors'!$E$12)),((($D239-'Flight Methodologies'!$K$17)*$E239*$G239*$N239*'Emission Factors'!$E$12))
)
+
IF(SUM($O239:$P239)=0,0,
IF('Flight Methodologies'!$D$4="A",0,
IF('Flight Methodologies'!$D$4="B",0,
IF('Flight Methodologies'!$D$4="C",('Flight Methodologies'!$E$29*$E239*SUM($O239:$P239)*$G239*'Emission Factors'!$E$12),('Flight Methodologies'!$E$39*$E239*SUM($O239:$P239)*$G239*'Emission Factors'!$E$12))
))),"")</f>
        <v>0</v>
      </c>
      <c r="Y239" s="104">
        <f>IFERROR(IF('Flight Methodologies'!$D$4="A",((($D239-'Flight Methodologies'!$E$9)*$E239*$G239*$O239*'Emission Factors'!$E$13)),
IF('Flight Methodologies'!$D$4="B",((($D239-'Flight Methodologies'!$E$17)*$E239*$G239*$O239*'Emission Factors'!$E$13)),
IF('Flight Methodologies'!$D$4="C",((($D239-SUM('Flight Methodologies'!$E$29:$E$30))*$E239*$G239*$O239*'Emission Factors'!$E$13)),((($D239-SUM('Flight Methodologies'!$E$39:$E$40))*$E239*$G239*$O239*'Emission Factors'!$E$13)))))
+
IF(SUM($O239:$P239)=0,0,
IF('Flight Methodologies'!$D$4="A",0,
IF('Flight Methodologies'!$D$4="B",0,
IF('Flight Methodologies'!$D$4="C",0,0)
)))
+
IF($N239=0,0,
IF('Flight Methodologies'!$K$4="A",0,0)
),"")</f>
        <v>0</v>
      </c>
      <c r="Z239" s="104">
        <f>IFERROR(IF('Flight Methodologies'!$D$4="A",((($D239-'Flight Methodologies'!$E$9)*$E239*$G239*$P239*'Emission Factors'!$E$14)),
IF('Flight Methodologies'!$D$4="B",((($D239-'Flight Methodologies'!$E$17)*$E239*$G239*$P239*'Emission Factors'!$E$14)),
IF('Flight Methodologies'!$D$4="C",((($D239-SUM('Flight Methodologies'!$E$29:$E$30))*$E239*$G239*$P239*'Emission Factors'!$E$14)),((($D239-SUM('Flight Methodologies'!$E$39:$E$40))*$E239*$G239*$P239*'Emission Factors'!$E$14)))))
+
IF(SUM($O239:$P239)=0,0,
IF('Flight Methodologies'!$D$4="A",0,
IF('Flight Methodologies'!$D$4="B",0,
IF('Flight Methodologies'!$D$4="C",0,0)
)))
+
IF($N239=0,0,
IF('Flight Methodologies'!$K$4="A",0,0)
),"")</f>
        <v>0</v>
      </c>
      <c r="AA239" s="169">
        <f t="shared" si="6"/>
        <v>0</v>
      </c>
      <c r="AC239" s="109">
        <f t="shared" si="7"/>
        <v>0</v>
      </c>
    </row>
    <row r="240" spans="2:29" ht="31" x14ac:dyDescent="0.35">
      <c r="B240" s="63" t="s">
        <v>222</v>
      </c>
      <c r="C240" s="63" t="str">
        <f>IFERROR(VLOOKUP(B240,'Country and Student Data'!$B$5:$E$300,2,FALSE),"")</f>
        <v>North America</v>
      </c>
      <c r="D240" s="104">
        <f>IFERROR(
VLOOKUP($B240,'Country and Student Data'!$B$5:$D$300,3,FALSE)
+
IF(OR(C240="Home",C240="UK"),0,
IF('Flight Methodologies'!$D$4="A",'Flight Methodologies'!$E$9,
IF('Flight Methodologies'!$D$4="B",'Flight Methodologies'!$E$17,
IF('Flight Methodologies'!$D$4="C",'Flight Methodologies'!$E$29+'Flight Methodologies'!$E$30,'Flight Methodologies'!$E$39+'Flight Methodologies'!$E$40)))), "")</f>
        <v>7345.49</v>
      </c>
      <c r="E240" s="101">
        <f>IFERROR(VLOOKUP(B240,'Country and Student Data'!B:E,4,FALSE),"")</f>
        <v>0</v>
      </c>
      <c r="G240" s="85">
        <v>2</v>
      </c>
      <c r="H240" s="66"/>
      <c r="I240" s="86"/>
      <c r="J240" s="86"/>
      <c r="K240" s="86"/>
      <c r="L240" s="86"/>
      <c r="M240" s="86"/>
      <c r="N240" s="86"/>
      <c r="O240" s="86"/>
      <c r="P240" s="86">
        <v>1</v>
      </c>
      <c r="R240" s="104">
        <f>IFERROR(
((I240*$D240*$E240*$G240*'Emission Factors'!$E$6))
+
IF(SUM($O240:$P240)=0,0,
IF('Flight Methodologies'!$D$4="A",(0.5*'Flight Methodologies'!$E$9*$E240*SUM($O240:$P240)*$G240*'Emission Factors'!$E$6),
IF('Flight Methodologies'!$D$4="B",(('Flight Methodologies'!$E$18*'Flight Methodologies'!$E$17*$E240*SUM($O240:$P240)*$G240*'Emission Factors'!$E$6)),
IF('Flight Methodologies'!$D$4="C",(0.5*'Flight Methodologies'!$E$30*$E240*SUM($O240:$P240)*$G240*'Emission Factors'!$E$6),(('Flight Methodologies'!$E$41*'Flight Methodologies'!$E$40*$E240*SUM($O240:$P240)*$G240*'Emission Factors'!$E$6)))
)))
+
IF($N240=0,0,
IF('Flight Methodologies'!$K$4="A",(0.5*'Flight Methodologies'!$K$9*$E240*$N240*$G240*'Emission Factors'!$E$6),(('Flight Methodologies'!$K$18*'Flight Methodologies'!$K$17*$E240*N240*$G240*'Emission Factors'!$E$6)))
),"")</f>
        <v>0</v>
      </c>
      <c r="S240" s="104">
        <f>IFERROR(((J240*$D240*$E240*$G240*'Emission Factors'!$E$7))
+
IF(SUM($O240:$P240)=0,0,
IF('Flight Methodologies'!$D$4="A",(0.5*'Flight Methodologies'!$E$9*$E240*SUM($O240:$P240)*$G240*'Emission Factors'!$E$7),
IF('Flight Methodologies'!$D$4="B",(('Flight Methodologies'!$E$19*'Flight Methodologies'!$E$17*$E240*SUM($O240:$P240)*$G240*'Emission Factors'!$E$7)),
IF('Flight Methodologies'!$D$4="C",(0.5*'Flight Methodologies'!$E$30*$E240*SUM($O240:$P240)*$G240*'Emission Factors'!$E$7),(('Flight Methodologies'!$E$42*'Flight Methodologies'!$E$40*$E240*SUM($O240:$P240)*$G240*'Emission Factors'!$E$7)))
)))
+
IF($N240=0,0,
IF('Flight Methodologies'!$K$4="A",(0.5*'Flight Methodologies'!$K$9*$E240*$N240*$G240*'Emission Factors'!$E$7),(('Flight Methodologies'!$K$19*'Flight Methodologies'!$K$17*$E240*N240*$G240*'Emission Factors'!$E$7)))
),"")</f>
        <v>0</v>
      </c>
      <c r="T240" s="104">
        <f>IFERROR(((K240*$D240*$E240*$G240*'Emission Factors'!$E$8))
+
IF(SUM($O240:$P240)=0,0,
IF('Flight Methodologies'!$D$4="A",0,
IF('Flight Methodologies'!$D$4="B",(('Flight Methodologies'!$E$20*'Flight Methodologies'!$E$17*$E240*SUM($O240:$P240)*$G240*'Emission Factors'!$E$8)),
IF('Flight Methodologies'!$D$4="C",0,(('Flight Methodologies'!$E$43*'Flight Methodologies'!$E$40*$E240*SUM($O240:$P240)*$G240*'Emission Factors'!$E$8)))
)))
+
IF($N240=0,0,
IF('Flight Methodologies'!$K$4="A",0,(('Flight Methodologies'!$K$20*'Flight Methodologies'!$K$17*$E240*N240*$G240*'Emission Factors'!$E$8)))
),"")</f>
        <v>0</v>
      </c>
      <c r="U240" s="104">
        <f>IFERROR(((L240*$D240*$E240*$G240*'Emission Factors'!$E$9))
+
IF(SUM($O240:$P240)=0,0,
IF('Flight Methodologies'!$D$4="A",0,
IF('Flight Methodologies'!$D$4="B",(('Flight Methodologies'!$E$21*'Flight Methodologies'!$E$17*$E240*SUM($O240:$P240)*$G240*'Emission Factors'!$E$9)),
IF('Flight Methodologies'!$D$4="C",0,(('Flight Methodologies'!$E$44*'Flight Methodologies'!$E$40*$E240*SUM($O240:$P240)*$G240*'Emission Factors'!$E$9)))
)))
+
IF($N240=0,0,
IF('Flight Methodologies'!$K$4="A",0,(('Flight Methodologies'!$K$21*'Flight Methodologies'!$K$17*$E240*N240*$G240*'Emission Factors'!$E$9)))
),"")</f>
        <v>0</v>
      </c>
      <c r="V240" s="104">
        <f>IF(SUM(I240:P240)=0,"",
IF(SUM($O240:$P240)=0,0,
IF('Flight Methodologies'!$D$4="A",0,
IF('Flight Methodologies'!$D$4="B",(('Flight Methodologies'!$E$22*'Flight Methodologies'!$E$17*$E240*SUM($O240:$P240)*$G240*'Emission Factors'!$E$10)),
IF('Flight Methodologies'!$D$4="C",0,(('Flight Methodologies'!$E$45*'Flight Methodologies'!$E$40*$E240*SUM($O240:$P240)*$G240*'Emission Factors'!$E$10)))
)))
+
IF($N240=0,0,
IF('Flight Methodologies'!$K$4="A",0,(('Flight Methodologies'!$K$22*'Flight Methodologies'!$K$17*$E240*N240*$G240*'Emission Factors'!$E$10)))
))</f>
        <v>0</v>
      </c>
      <c r="W240" s="104">
        <f>IFERROR(((M240*$D240*$E240*$G240*'Emission Factors'!$E$11))
+
IF(SUM($O240:$P240)=0,0,
IF('Flight Methodologies'!$D$4="A",0,
IF('Flight Methodologies'!$D$4="B",0,
IF('Flight Methodologies'!$D$4="C",0,0)
)))
+
IF($N240=0,0,
IF('Flight Methodologies'!$K$4="A",0,0)
),"")</f>
        <v>0</v>
      </c>
      <c r="X240" s="104">
        <f>IFERROR(IF('Flight Methodologies'!$K$4="A",((($D240-'Flight Methodologies'!$K$9)*$E240*$G240*$N240*'Emission Factors'!$E$12)),((($D240-'Flight Methodologies'!$K$17)*$E240*$G240*$N240*'Emission Factors'!$E$12))
)
+
IF(SUM($O240:$P240)=0,0,
IF('Flight Methodologies'!$D$4="A",0,
IF('Flight Methodologies'!$D$4="B",0,
IF('Flight Methodologies'!$D$4="C",('Flight Methodologies'!$E$29*$E240*SUM($O240:$P240)*$G240*'Emission Factors'!$E$12),('Flight Methodologies'!$E$39*$E240*SUM($O240:$P240)*$G240*'Emission Factors'!$E$12))
))),"")</f>
        <v>0</v>
      </c>
      <c r="Y240" s="104">
        <f>IFERROR(IF('Flight Methodologies'!$D$4="A",((($D240-'Flight Methodologies'!$E$9)*$E240*$G240*$O240*'Emission Factors'!$E$13)),
IF('Flight Methodologies'!$D$4="B",((($D240-'Flight Methodologies'!$E$17)*$E240*$G240*$O240*'Emission Factors'!$E$13)),
IF('Flight Methodologies'!$D$4="C",((($D240-SUM('Flight Methodologies'!$E$29:$E$30))*$E240*$G240*$O240*'Emission Factors'!$E$13)),((($D240-SUM('Flight Methodologies'!$E$39:$E$40))*$E240*$G240*$O240*'Emission Factors'!$E$13)))))
+
IF(SUM($O240:$P240)=0,0,
IF('Flight Methodologies'!$D$4="A",0,
IF('Flight Methodologies'!$D$4="B",0,
IF('Flight Methodologies'!$D$4="C",0,0)
)))
+
IF($N240=0,0,
IF('Flight Methodologies'!$K$4="A",0,0)
),"")</f>
        <v>0</v>
      </c>
      <c r="Z240" s="104">
        <f>IFERROR(IF('Flight Methodologies'!$D$4="A",((($D240-'Flight Methodologies'!$E$9)*$E240*$G240*$P240*'Emission Factors'!$E$14)),
IF('Flight Methodologies'!$D$4="B",((($D240-'Flight Methodologies'!$E$17)*$E240*$G240*$P240*'Emission Factors'!$E$14)),
IF('Flight Methodologies'!$D$4="C",((($D240-SUM('Flight Methodologies'!$E$29:$E$30))*$E240*$G240*$P240*'Emission Factors'!$E$14)),((($D240-SUM('Flight Methodologies'!$E$39:$E$40))*$E240*$G240*$P240*'Emission Factors'!$E$14)))))
+
IF(SUM($O240:$P240)=0,0,
IF('Flight Methodologies'!$D$4="A",0,
IF('Flight Methodologies'!$D$4="B",0,
IF('Flight Methodologies'!$D$4="C",0,0)
)))
+
IF($N240=0,0,
IF('Flight Methodologies'!$K$4="A",0,0)
),"")</f>
        <v>0</v>
      </c>
      <c r="AA240" s="169">
        <f t="shared" si="6"/>
        <v>0</v>
      </c>
      <c r="AC240" s="109">
        <f t="shared" si="7"/>
        <v>0</v>
      </c>
    </row>
    <row r="241" spans="2:29" ht="31" x14ac:dyDescent="0.35">
      <c r="B241" s="63" t="s">
        <v>223</v>
      </c>
      <c r="C241" s="63" t="str">
        <f>IFERROR(VLOOKUP(B241,'Country and Student Data'!$B$5:$E$300,2,FALSE),"")</f>
        <v>South America</v>
      </c>
      <c r="D241" s="104">
        <f>IFERROR(
VLOOKUP($B241,'Country and Student Data'!$B$5:$D$300,3,FALSE)
+
IF(OR(C241="Home",C241="UK"),0,
IF('Flight Methodologies'!$D$4="A",'Flight Methodologies'!$E$9,
IF('Flight Methodologies'!$D$4="B",'Flight Methodologies'!$E$17,
IF('Flight Methodologies'!$D$4="C",'Flight Methodologies'!$E$29+'Flight Methodologies'!$E$30,'Flight Methodologies'!$E$39+'Flight Methodologies'!$E$40)))), "")</f>
        <v>11597.57</v>
      </c>
      <c r="E241" s="101">
        <f>IFERROR(VLOOKUP(B241,'Country and Student Data'!B:E,4,FALSE),"")</f>
        <v>0</v>
      </c>
      <c r="G241" s="85">
        <v>2</v>
      </c>
      <c r="H241" s="66"/>
      <c r="I241" s="86"/>
      <c r="J241" s="86"/>
      <c r="K241" s="86"/>
      <c r="L241" s="86"/>
      <c r="M241" s="86"/>
      <c r="N241" s="86"/>
      <c r="O241" s="86"/>
      <c r="P241" s="86">
        <v>1</v>
      </c>
      <c r="R241" s="104">
        <f>IFERROR(
((I241*$D241*$E241*$G241*'Emission Factors'!$E$6))
+
IF(SUM($O241:$P241)=0,0,
IF('Flight Methodologies'!$D$4="A",(0.5*'Flight Methodologies'!$E$9*$E241*SUM($O241:$P241)*$G241*'Emission Factors'!$E$6),
IF('Flight Methodologies'!$D$4="B",(('Flight Methodologies'!$E$18*'Flight Methodologies'!$E$17*$E241*SUM($O241:$P241)*$G241*'Emission Factors'!$E$6)),
IF('Flight Methodologies'!$D$4="C",(0.5*'Flight Methodologies'!$E$30*$E241*SUM($O241:$P241)*$G241*'Emission Factors'!$E$6),(('Flight Methodologies'!$E$41*'Flight Methodologies'!$E$40*$E241*SUM($O241:$P241)*$G241*'Emission Factors'!$E$6)))
)))
+
IF($N241=0,0,
IF('Flight Methodologies'!$K$4="A",(0.5*'Flight Methodologies'!$K$9*$E241*$N241*$G241*'Emission Factors'!$E$6),(('Flight Methodologies'!$K$18*'Flight Methodologies'!$K$17*$E241*N241*$G241*'Emission Factors'!$E$6)))
),"")</f>
        <v>0</v>
      </c>
      <c r="S241" s="104">
        <f>IFERROR(((J241*$D241*$E241*$G241*'Emission Factors'!$E$7))
+
IF(SUM($O241:$P241)=0,0,
IF('Flight Methodologies'!$D$4="A",(0.5*'Flight Methodologies'!$E$9*$E241*SUM($O241:$P241)*$G241*'Emission Factors'!$E$7),
IF('Flight Methodologies'!$D$4="B",(('Flight Methodologies'!$E$19*'Flight Methodologies'!$E$17*$E241*SUM($O241:$P241)*$G241*'Emission Factors'!$E$7)),
IF('Flight Methodologies'!$D$4="C",(0.5*'Flight Methodologies'!$E$30*$E241*SUM($O241:$P241)*$G241*'Emission Factors'!$E$7),(('Flight Methodologies'!$E$42*'Flight Methodologies'!$E$40*$E241*SUM($O241:$P241)*$G241*'Emission Factors'!$E$7)))
)))
+
IF($N241=0,0,
IF('Flight Methodologies'!$K$4="A",(0.5*'Flight Methodologies'!$K$9*$E241*$N241*$G241*'Emission Factors'!$E$7),(('Flight Methodologies'!$K$19*'Flight Methodologies'!$K$17*$E241*N241*$G241*'Emission Factors'!$E$7)))
),"")</f>
        <v>0</v>
      </c>
      <c r="T241" s="104">
        <f>IFERROR(((K241*$D241*$E241*$G241*'Emission Factors'!$E$8))
+
IF(SUM($O241:$P241)=0,0,
IF('Flight Methodologies'!$D$4="A",0,
IF('Flight Methodologies'!$D$4="B",(('Flight Methodologies'!$E$20*'Flight Methodologies'!$E$17*$E241*SUM($O241:$P241)*$G241*'Emission Factors'!$E$8)),
IF('Flight Methodologies'!$D$4="C",0,(('Flight Methodologies'!$E$43*'Flight Methodologies'!$E$40*$E241*SUM($O241:$P241)*$G241*'Emission Factors'!$E$8)))
)))
+
IF($N241=0,0,
IF('Flight Methodologies'!$K$4="A",0,(('Flight Methodologies'!$K$20*'Flight Methodologies'!$K$17*$E241*N241*$G241*'Emission Factors'!$E$8)))
),"")</f>
        <v>0</v>
      </c>
      <c r="U241" s="104">
        <f>IFERROR(((L241*$D241*$E241*$G241*'Emission Factors'!$E$9))
+
IF(SUM($O241:$P241)=0,0,
IF('Flight Methodologies'!$D$4="A",0,
IF('Flight Methodologies'!$D$4="B",(('Flight Methodologies'!$E$21*'Flight Methodologies'!$E$17*$E241*SUM($O241:$P241)*$G241*'Emission Factors'!$E$9)),
IF('Flight Methodologies'!$D$4="C",0,(('Flight Methodologies'!$E$44*'Flight Methodologies'!$E$40*$E241*SUM($O241:$P241)*$G241*'Emission Factors'!$E$9)))
)))
+
IF($N241=0,0,
IF('Flight Methodologies'!$K$4="A",0,(('Flight Methodologies'!$K$21*'Flight Methodologies'!$K$17*$E241*N241*$G241*'Emission Factors'!$E$9)))
),"")</f>
        <v>0</v>
      </c>
      <c r="V241" s="104">
        <f>IF(SUM(I241:P241)=0,"",
IF(SUM($O241:$P241)=0,0,
IF('Flight Methodologies'!$D$4="A",0,
IF('Flight Methodologies'!$D$4="B",(('Flight Methodologies'!$E$22*'Flight Methodologies'!$E$17*$E241*SUM($O241:$P241)*$G241*'Emission Factors'!$E$10)),
IF('Flight Methodologies'!$D$4="C",0,(('Flight Methodologies'!$E$45*'Flight Methodologies'!$E$40*$E241*SUM($O241:$P241)*$G241*'Emission Factors'!$E$10)))
)))
+
IF($N241=0,0,
IF('Flight Methodologies'!$K$4="A",0,(('Flight Methodologies'!$K$22*'Flight Methodologies'!$K$17*$E241*N241*$G241*'Emission Factors'!$E$10)))
))</f>
        <v>0</v>
      </c>
      <c r="W241" s="104">
        <f>IFERROR(((M241*$D241*$E241*$G241*'Emission Factors'!$E$11))
+
IF(SUM($O241:$P241)=0,0,
IF('Flight Methodologies'!$D$4="A",0,
IF('Flight Methodologies'!$D$4="B",0,
IF('Flight Methodologies'!$D$4="C",0,0)
)))
+
IF($N241=0,0,
IF('Flight Methodologies'!$K$4="A",0,0)
),"")</f>
        <v>0</v>
      </c>
      <c r="X241" s="104">
        <f>IFERROR(IF('Flight Methodologies'!$K$4="A",((($D241-'Flight Methodologies'!$K$9)*$E241*$G241*$N241*'Emission Factors'!$E$12)),((($D241-'Flight Methodologies'!$K$17)*$E241*$G241*$N241*'Emission Factors'!$E$12))
)
+
IF(SUM($O241:$P241)=0,0,
IF('Flight Methodologies'!$D$4="A",0,
IF('Flight Methodologies'!$D$4="B",0,
IF('Flight Methodologies'!$D$4="C",('Flight Methodologies'!$E$29*$E241*SUM($O241:$P241)*$G241*'Emission Factors'!$E$12),('Flight Methodologies'!$E$39*$E241*SUM($O241:$P241)*$G241*'Emission Factors'!$E$12))
))),"")</f>
        <v>0</v>
      </c>
      <c r="Y241" s="104">
        <f>IFERROR(IF('Flight Methodologies'!$D$4="A",((($D241-'Flight Methodologies'!$E$9)*$E241*$G241*$O241*'Emission Factors'!$E$13)),
IF('Flight Methodologies'!$D$4="B",((($D241-'Flight Methodologies'!$E$17)*$E241*$G241*$O241*'Emission Factors'!$E$13)),
IF('Flight Methodologies'!$D$4="C",((($D241-SUM('Flight Methodologies'!$E$29:$E$30))*$E241*$G241*$O241*'Emission Factors'!$E$13)),((($D241-SUM('Flight Methodologies'!$E$39:$E$40))*$E241*$G241*$O241*'Emission Factors'!$E$13)))))
+
IF(SUM($O241:$P241)=0,0,
IF('Flight Methodologies'!$D$4="A",0,
IF('Flight Methodologies'!$D$4="B",0,
IF('Flight Methodologies'!$D$4="C",0,0)
)))
+
IF($N241=0,0,
IF('Flight Methodologies'!$K$4="A",0,0)
),"")</f>
        <v>0</v>
      </c>
      <c r="Z241" s="104">
        <f>IFERROR(IF('Flight Methodologies'!$D$4="A",((($D241-'Flight Methodologies'!$E$9)*$E241*$G241*$P241*'Emission Factors'!$E$14)),
IF('Flight Methodologies'!$D$4="B",((($D241-'Flight Methodologies'!$E$17)*$E241*$G241*$P241*'Emission Factors'!$E$14)),
IF('Flight Methodologies'!$D$4="C",((($D241-SUM('Flight Methodologies'!$E$29:$E$30))*$E241*$G241*$P241*'Emission Factors'!$E$14)),((($D241-SUM('Flight Methodologies'!$E$39:$E$40))*$E241*$G241*$P241*'Emission Factors'!$E$14)))))
+
IF(SUM($O241:$P241)=0,0,
IF('Flight Methodologies'!$D$4="A",0,
IF('Flight Methodologies'!$D$4="B",0,
IF('Flight Methodologies'!$D$4="C",0,0)
)))
+
IF($N241=0,0,
IF('Flight Methodologies'!$K$4="A",0,0)
),"")</f>
        <v>0</v>
      </c>
      <c r="AA241" s="169">
        <f t="shared" si="6"/>
        <v>0</v>
      </c>
      <c r="AC241" s="109">
        <f t="shared" si="7"/>
        <v>0</v>
      </c>
    </row>
    <row r="242" spans="2:29" ht="31" x14ac:dyDescent="0.35">
      <c r="B242" s="63" t="s">
        <v>221</v>
      </c>
      <c r="C242" s="63" t="str">
        <f>IFERROR(VLOOKUP(B242,'Country and Student Data'!$B$5:$E$300,2,FALSE),"")</f>
        <v>North America</v>
      </c>
      <c r="D242" s="104">
        <f>IFERROR(
VLOOKUP($B242,'Country and Student Data'!$B$5:$D$300,3,FALSE)
+
IF(OR(C242="Home",C242="UK"),0,
IF('Flight Methodologies'!$D$4="A",'Flight Methodologies'!$E$9,
IF('Flight Methodologies'!$D$4="B",'Flight Methodologies'!$E$17,
IF('Flight Methodologies'!$D$4="C",'Flight Methodologies'!$E$29+'Flight Methodologies'!$E$30,'Flight Methodologies'!$E$39+'Flight Methodologies'!$E$40)))), "")</f>
        <v>6587.57</v>
      </c>
      <c r="E242" s="101">
        <f>IFERROR(VLOOKUP(B242,'Country and Student Data'!B:E,4,FALSE),"")</f>
        <v>414</v>
      </c>
      <c r="G242" s="85">
        <v>2</v>
      </c>
      <c r="H242" s="66"/>
      <c r="I242" s="86"/>
      <c r="J242" s="86"/>
      <c r="K242" s="86"/>
      <c r="L242" s="86"/>
      <c r="M242" s="86"/>
      <c r="N242" s="86"/>
      <c r="O242" s="86"/>
      <c r="P242" s="86">
        <v>1</v>
      </c>
      <c r="R242" s="104">
        <f>IFERROR(
((I242*$D242*$E242*$G242*'Emission Factors'!$E$6))
+
IF(SUM($O242:$P242)=0,0,
IF('Flight Methodologies'!$D$4="A",(0.5*'Flight Methodologies'!$E$9*$E242*SUM($O242:$P242)*$G242*'Emission Factors'!$E$6),
IF('Flight Methodologies'!$D$4="B",(('Flight Methodologies'!$E$18*'Flight Methodologies'!$E$17*$E242*SUM($O242:$P242)*$G242*'Emission Factors'!$E$6)),
IF('Flight Methodologies'!$D$4="C",(0.5*'Flight Methodologies'!$E$30*$E242*SUM($O242:$P242)*$G242*'Emission Factors'!$E$6),(('Flight Methodologies'!$E$41*'Flight Methodologies'!$E$40*$E242*SUM($O242:$P242)*$G242*'Emission Factors'!$E$6)))
)))
+
IF($N242=0,0,
IF('Flight Methodologies'!$K$4="A",(0.5*'Flight Methodologies'!$K$9*$E242*$N242*$G242*'Emission Factors'!$E$6),(('Flight Methodologies'!$K$18*'Flight Methodologies'!$K$17*$E242*N242*$G242*'Emission Factors'!$E$6)))
),"")</f>
        <v>372.54038400000007</v>
      </c>
      <c r="S242" s="104">
        <f>IFERROR(((J242*$D242*$E242*$G242*'Emission Factors'!$E$7))
+
IF(SUM($O242:$P242)=0,0,
IF('Flight Methodologies'!$D$4="A",(0.5*'Flight Methodologies'!$E$9*$E242*SUM($O242:$P242)*$G242*'Emission Factors'!$E$7),
IF('Flight Methodologies'!$D$4="B",(('Flight Methodologies'!$E$19*'Flight Methodologies'!$E$17*$E242*SUM($O242:$P242)*$G242*'Emission Factors'!$E$7)),
IF('Flight Methodologies'!$D$4="C",(0.5*'Flight Methodologies'!$E$30*$E242*SUM($O242:$P242)*$G242*'Emission Factors'!$E$7),(('Flight Methodologies'!$E$42*'Flight Methodologies'!$E$40*$E242*SUM($O242:$P242)*$G242*'Emission Factors'!$E$7)))
)))
+
IF($N242=0,0,
IF('Flight Methodologies'!$K$4="A",(0.5*'Flight Methodologies'!$K$9*$E242*$N242*$G242*'Emission Factors'!$E$7),(('Flight Methodologies'!$K$19*'Flight Methodologies'!$K$17*$E242*N242*$G242*'Emission Factors'!$E$7)))
),"")</f>
        <v>0</v>
      </c>
      <c r="T242" s="104">
        <f>IFERROR(((K242*$D242*$E242*$G242*'Emission Factors'!$E$8))
+
IF(SUM($O242:$P242)=0,0,
IF('Flight Methodologies'!$D$4="A",0,
IF('Flight Methodologies'!$D$4="B",(('Flight Methodologies'!$E$20*'Flight Methodologies'!$E$17*$E242*SUM($O242:$P242)*$G242*'Emission Factors'!$E$8)),
IF('Flight Methodologies'!$D$4="C",0,(('Flight Methodologies'!$E$43*'Flight Methodologies'!$E$40*$E242*SUM($O242:$P242)*$G242*'Emission Factors'!$E$8)))
)))
+
IF($N242=0,0,
IF('Flight Methodologies'!$K$4="A",0,(('Flight Methodologies'!$K$20*'Flight Methodologies'!$K$17*$E242*N242*$G242*'Emission Factors'!$E$8)))
),"")</f>
        <v>0</v>
      </c>
      <c r="U242" s="104">
        <f>IFERROR(((L242*$D242*$E242*$G242*'Emission Factors'!$E$9))
+
IF(SUM($O242:$P242)=0,0,
IF('Flight Methodologies'!$D$4="A",0,
IF('Flight Methodologies'!$D$4="B",(('Flight Methodologies'!$E$21*'Flight Methodologies'!$E$17*$E242*SUM($O242:$P242)*$G242*'Emission Factors'!$E$9)),
IF('Flight Methodologies'!$D$4="C",0,(('Flight Methodologies'!$E$44*'Flight Methodologies'!$E$40*$E242*SUM($O242:$P242)*$G242*'Emission Factors'!$E$9)))
)))
+
IF($N242=0,0,
IF('Flight Methodologies'!$K$4="A",0,(('Flight Methodologies'!$K$21*'Flight Methodologies'!$K$17*$E242*N242*$G242*'Emission Factors'!$E$9)))
),"")</f>
        <v>228.36742223677857</v>
      </c>
      <c r="V242" s="104">
        <f>IF(SUM(I242:P242)=0,"",
IF(SUM($O242:$P242)=0,0,
IF('Flight Methodologies'!$D$4="A",0,
IF('Flight Methodologies'!$D$4="B",(('Flight Methodologies'!$E$22*'Flight Methodologies'!$E$17*$E242*SUM($O242:$P242)*$G242*'Emission Factors'!$E$10)),
IF('Flight Methodologies'!$D$4="C",0,(('Flight Methodologies'!$E$45*'Flight Methodologies'!$E$40*$E242*SUM($O242:$P242)*$G242*'Emission Factors'!$E$10)))
)))
+
IF($N242=0,0,
IF('Flight Methodologies'!$K$4="A",0,(('Flight Methodologies'!$K$22*'Flight Methodologies'!$K$17*$E242*N242*$G242*'Emission Factors'!$E$10)))
))</f>
        <v>332.24352842756298</v>
      </c>
      <c r="W242" s="104">
        <f>IFERROR(((M242*$D242*$E242*$G242*'Emission Factors'!$E$11))
+
IF(SUM($O242:$P242)=0,0,
IF('Flight Methodologies'!$D$4="A",0,
IF('Flight Methodologies'!$D$4="B",0,
IF('Flight Methodologies'!$D$4="C",0,0)
)))
+
IF($N242=0,0,
IF('Flight Methodologies'!$K$4="A",0,0)
),"")</f>
        <v>0</v>
      </c>
      <c r="X242" s="104">
        <f>IFERROR(IF('Flight Methodologies'!$K$4="A",((($D242-'Flight Methodologies'!$K$9)*$E242*$G242*$N242*'Emission Factors'!$E$12)),((($D242-'Flight Methodologies'!$K$17)*$E242*$G242*$N242*'Emission Factors'!$E$12))
)
+
IF(SUM($O242:$P242)=0,0,
IF('Flight Methodologies'!$D$4="A",0,
IF('Flight Methodologies'!$D$4="B",0,
IF('Flight Methodologies'!$D$4="C",('Flight Methodologies'!$E$29*$E242*SUM($O242:$P242)*$G242*'Emission Factors'!$E$12),('Flight Methodologies'!$E$39*$E242*SUM($O242:$P242)*$G242*'Emission Factors'!$E$12))
))),"")</f>
        <v>146131.5445128</v>
      </c>
      <c r="Y242" s="104">
        <f>IFERROR(IF('Flight Methodologies'!$D$4="A",((($D242-'Flight Methodologies'!$E$9)*$E242*$G242*$O242*'Emission Factors'!$E$13)),
IF('Flight Methodologies'!$D$4="B",((($D242-'Flight Methodologies'!$E$17)*$E242*$G242*$O242*'Emission Factors'!$E$13)),
IF('Flight Methodologies'!$D$4="C",((($D242-SUM('Flight Methodologies'!$E$29:$E$30))*$E242*$G242*$O242*'Emission Factors'!$E$13)),((($D242-SUM('Flight Methodologies'!$E$39:$E$40))*$E242*$G242*$O242*'Emission Factors'!$E$13)))))
+
IF(SUM($O242:$P242)=0,0,
IF('Flight Methodologies'!$D$4="A",0,
IF('Flight Methodologies'!$D$4="B",0,
IF('Flight Methodologies'!$D$4="C",0,0)
)))
+
IF($N242=0,0,
IF('Flight Methodologies'!$K$4="A",0,0)
),"")</f>
        <v>0</v>
      </c>
      <c r="Z242" s="104">
        <f>IFERROR(IF('Flight Methodologies'!$D$4="A",((($D242-'Flight Methodologies'!$E$9)*$E242*$G242*$P242*'Emission Factors'!$E$14)),
IF('Flight Methodologies'!$D$4="B",((($D242-'Flight Methodologies'!$E$17)*$E242*$G242*$P242*'Emission Factors'!$E$14)),
IF('Flight Methodologies'!$D$4="C",((($D242-SUM('Flight Methodologies'!$E$29:$E$30))*$E242*$G242*$P242*'Emission Factors'!$E$14)),((($D242-SUM('Flight Methodologies'!$E$39:$E$40))*$E242*$G242*$P242*'Emission Factors'!$E$14)))))
+
IF(SUM($O242:$P242)=0,0,
IF('Flight Methodologies'!$D$4="A",0,
IF('Flight Methodologies'!$D$4="B",0,
IF('Flight Methodologies'!$D$4="C",0,0)
)))
+
IF($N242=0,0,
IF('Flight Methodologies'!$K$4="A",0,0)
),"")</f>
        <v>982879.48656000011</v>
      </c>
      <c r="AA242" s="169">
        <f t="shared" si="6"/>
        <v>1129944.1824074644</v>
      </c>
      <c r="AC242" s="109">
        <f t="shared" si="7"/>
        <v>1129.9441824074643</v>
      </c>
    </row>
    <row r="243" spans="2:29" x14ac:dyDescent="0.35">
      <c r="B243" s="63" t="s">
        <v>224</v>
      </c>
      <c r="C243" s="63" t="str">
        <f>IFERROR(VLOOKUP(B243,'Country and Student Data'!$B$5:$E$300,2,FALSE),"")</f>
        <v>Asia</v>
      </c>
      <c r="D243" s="104">
        <f>IFERROR(
VLOOKUP($B243,'Country and Student Data'!$B$5:$D$300,3,FALSE)
+
IF(OR(C243="Home",C243="UK"),0,
IF('Flight Methodologies'!$D$4="A",'Flight Methodologies'!$E$9,
IF('Flight Methodologies'!$D$4="B",'Flight Methodologies'!$E$17,
IF('Flight Methodologies'!$D$4="C",'Flight Methodologies'!$E$29+'Flight Methodologies'!$E$30,'Flight Methodologies'!$E$39+'Flight Methodologies'!$E$40)))), "")</f>
        <v>5902.57</v>
      </c>
      <c r="E243" s="101">
        <f>IFERROR(VLOOKUP(B243,'Country and Student Data'!B:E,4,FALSE),"")</f>
        <v>6</v>
      </c>
      <c r="G243" s="85">
        <v>2</v>
      </c>
      <c r="H243" s="66"/>
      <c r="I243" s="86"/>
      <c r="J243" s="86"/>
      <c r="K243" s="86"/>
      <c r="L243" s="86"/>
      <c r="M243" s="86"/>
      <c r="N243" s="86"/>
      <c r="O243" s="86"/>
      <c r="P243" s="86">
        <v>1</v>
      </c>
      <c r="R243" s="104">
        <f>IFERROR(
((I243*$D243*$E243*$G243*'Emission Factors'!$E$6))
+
IF(SUM($O243:$P243)=0,0,
IF('Flight Methodologies'!$D$4="A",(0.5*'Flight Methodologies'!$E$9*$E243*SUM($O243:$P243)*$G243*'Emission Factors'!$E$6),
IF('Flight Methodologies'!$D$4="B",(('Flight Methodologies'!$E$18*'Flight Methodologies'!$E$17*$E243*SUM($O243:$P243)*$G243*'Emission Factors'!$E$6)),
IF('Flight Methodologies'!$D$4="C",(0.5*'Flight Methodologies'!$E$30*$E243*SUM($O243:$P243)*$G243*'Emission Factors'!$E$6),(('Flight Methodologies'!$E$41*'Flight Methodologies'!$E$40*$E243*SUM($O243:$P243)*$G243*'Emission Factors'!$E$6)))
)))
+
IF($N243=0,0,
IF('Flight Methodologies'!$K$4="A",(0.5*'Flight Methodologies'!$K$9*$E243*$N243*$G243*'Emission Factors'!$E$6),(('Flight Methodologies'!$K$18*'Flight Methodologies'!$K$17*$E243*N243*$G243*'Emission Factors'!$E$6)))
),"")</f>
        <v>5.3991360000000013</v>
      </c>
      <c r="S243" s="104">
        <f>IFERROR(((J243*$D243*$E243*$G243*'Emission Factors'!$E$7))
+
IF(SUM($O243:$P243)=0,0,
IF('Flight Methodologies'!$D$4="A",(0.5*'Flight Methodologies'!$E$9*$E243*SUM($O243:$P243)*$G243*'Emission Factors'!$E$7),
IF('Flight Methodologies'!$D$4="B",(('Flight Methodologies'!$E$19*'Flight Methodologies'!$E$17*$E243*SUM($O243:$P243)*$G243*'Emission Factors'!$E$7)),
IF('Flight Methodologies'!$D$4="C",(0.5*'Flight Methodologies'!$E$30*$E243*SUM($O243:$P243)*$G243*'Emission Factors'!$E$7),(('Flight Methodologies'!$E$42*'Flight Methodologies'!$E$40*$E243*SUM($O243:$P243)*$G243*'Emission Factors'!$E$7)))
)))
+
IF($N243=0,0,
IF('Flight Methodologies'!$K$4="A",(0.5*'Flight Methodologies'!$K$9*$E243*$N243*$G243*'Emission Factors'!$E$7),(('Flight Methodologies'!$K$19*'Flight Methodologies'!$K$17*$E243*N243*$G243*'Emission Factors'!$E$7)))
),"")</f>
        <v>0</v>
      </c>
      <c r="T243" s="104">
        <f>IFERROR(((K243*$D243*$E243*$G243*'Emission Factors'!$E$8))
+
IF(SUM($O243:$P243)=0,0,
IF('Flight Methodologies'!$D$4="A",0,
IF('Flight Methodologies'!$D$4="B",(('Flight Methodologies'!$E$20*'Flight Methodologies'!$E$17*$E243*SUM($O243:$P243)*$G243*'Emission Factors'!$E$8)),
IF('Flight Methodologies'!$D$4="C",0,(('Flight Methodologies'!$E$43*'Flight Methodologies'!$E$40*$E243*SUM($O243:$P243)*$G243*'Emission Factors'!$E$8)))
)))
+
IF($N243=0,0,
IF('Flight Methodologies'!$K$4="A",0,(('Flight Methodologies'!$K$20*'Flight Methodologies'!$K$17*$E243*N243*$G243*'Emission Factors'!$E$8)))
),"")</f>
        <v>0</v>
      </c>
      <c r="U243" s="104">
        <f>IFERROR(((L243*$D243*$E243*$G243*'Emission Factors'!$E$9))
+
IF(SUM($O243:$P243)=0,0,
IF('Flight Methodologies'!$D$4="A",0,
IF('Flight Methodologies'!$D$4="B",(('Flight Methodologies'!$E$21*'Flight Methodologies'!$E$17*$E243*SUM($O243:$P243)*$G243*'Emission Factors'!$E$9)),
IF('Flight Methodologies'!$D$4="C",0,(('Flight Methodologies'!$E$44*'Flight Methodologies'!$E$40*$E243*SUM($O243:$P243)*$G243*'Emission Factors'!$E$9)))
)))
+
IF($N243=0,0,
IF('Flight Methodologies'!$K$4="A",0,(('Flight Methodologies'!$K$21*'Flight Methodologies'!$K$17*$E243*N243*$G243*'Emission Factors'!$E$9)))
),"")</f>
        <v>3.3096727860402693</v>
      </c>
      <c r="V243" s="104">
        <f>IF(SUM(I243:P243)=0,"",
IF(SUM($O243:$P243)=0,0,
IF('Flight Methodologies'!$D$4="A",0,
IF('Flight Methodologies'!$D$4="B",(('Flight Methodologies'!$E$22*'Flight Methodologies'!$E$17*$E243*SUM($O243:$P243)*$G243*'Emission Factors'!$E$10)),
IF('Flight Methodologies'!$D$4="C",0,(('Flight Methodologies'!$E$45*'Flight Methodologies'!$E$40*$E243*SUM($O243:$P243)*$G243*'Emission Factors'!$E$10)))
)))
+
IF($N243=0,0,
IF('Flight Methodologies'!$K$4="A",0,(('Flight Methodologies'!$K$22*'Flight Methodologies'!$K$17*$E243*N243*$G243*'Emission Factors'!$E$10)))
))</f>
        <v>4.8151236003994633</v>
      </c>
      <c r="W243" s="104">
        <f>IFERROR(((M243*$D243*$E243*$G243*'Emission Factors'!$E$11))
+
IF(SUM($O243:$P243)=0,0,
IF('Flight Methodologies'!$D$4="A",0,
IF('Flight Methodologies'!$D$4="B",0,
IF('Flight Methodologies'!$D$4="C",0,0)
)))
+
IF($N243=0,0,
IF('Flight Methodologies'!$K$4="A",0,0)
),"")</f>
        <v>0</v>
      </c>
      <c r="X243" s="104">
        <f>IFERROR(IF('Flight Methodologies'!$K$4="A",((($D243-'Flight Methodologies'!$K$9)*$E243*$G243*$N243*'Emission Factors'!$E$12)),((($D243-'Flight Methodologies'!$K$17)*$E243*$G243*$N243*'Emission Factors'!$E$12))
)
+
IF(SUM($O243:$P243)=0,0,
IF('Flight Methodologies'!$D$4="A",0,
IF('Flight Methodologies'!$D$4="B",0,
IF('Flight Methodologies'!$D$4="C",('Flight Methodologies'!$E$29*$E243*SUM($O243:$P243)*$G243*'Emission Factors'!$E$12),('Flight Methodologies'!$E$39*$E243*SUM($O243:$P243)*$G243*'Emission Factors'!$E$12))
))),"")</f>
        <v>2117.8484711999999</v>
      </c>
      <c r="Y243" s="104">
        <f>IFERROR(IF('Flight Methodologies'!$D$4="A",((($D243-'Flight Methodologies'!$E$9)*$E243*$G243*$O243*'Emission Factors'!$E$13)),
IF('Flight Methodologies'!$D$4="B",((($D243-'Flight Methodologies'!$E$17)*$E243*$G243*$O243*'Emission Factors'!$E$13)),
IF('Flight Methodologies'!$D$4="C",((($D243-SUM('Flight Methodologies'!$E$29:$E$30))*$E243*$G243*$O243*'Emission Factors'!$E$13)),((($D243-SUM('Flight Methodologies'!$E$39:$E$40))*$E243*$G243*$O243*'Emission Factors'!$E$13)))))
+
IF(SUM($O243:$P243)=0,0,
IF('Flight Methodologies'!$D$4="A",0,
IF('Flight Methodologies'!$D$4="B",0,
IF('Flight Methodologies'!$D$4="C",0,0)
)))
+
IF($N243=0,0,
IF('Flight Methodologies'!$K$4="A",0,0)
),"")</f>
        <v>0</v>
      </c>
      <c r="Z243" s="104">
        <f>IFERROR(IF('Flight Methodologies'!$D$4="A",((($D243-'Flight Methodologies'!$E$9)*$E243*$G243*$P243*'Emission Factors'!$E$14)),
IF('Flight Methodologies'!$D$4="B",((($D243-'Flight Methodologies'!$E$17)*$E243*$G243*$P243*'Emission Factors'!$E$14)),
IF('Flight Methodologies'!$D$4="C",((($D243-SUM('Flight Methodologies'!$E$29:$E$30))*$E243*$G243*$P243*'Emission Factors'!$E$14)),((($D243-SUM('Flight Methodologies'!$E$39:$E$40))*$E243*$G243*$P243*'Emission Factors'!$E$14)))))
+
IF(SUM($O243:$P243)=0,0,
IF('Flight Methodologies'!$D$4="A",0,
IF('Flight Methodologies'!$D$4="B",0,
IF('Flight Methodologies'!$D$4="C",0,0)
)))
+
IF($N243=0,0,
IF('Flight Methodologies'!$K$4="A",0,0)
),"")</f>
        <v>12599.726040000001</v>
      </c>
      <c r="AA243" s="169">
        <f t="shared" si="6"/>
        <v>14731.098443586441</v>
      </c>
      <c r="AC243" s="109">
        <f t="shared" si="7"/>
        <v>14.731098443586442</v>
      </c>
    </row>
    <row r="244" spans="2:29" x14ac:dyDescent="0.35">
      <c r="B244" s="63" t="s">
        <v>225</v>
      </c>
      <c r="C244" s="63" t="str">
        <f>IFERROR(VLOOKUP(B244,'Country and Student Data'!$B$5:$E$300,2,FALSE),"")</f>
        <v>Oceania</v>
      </c>
      <c r="D244" s="104">
        <f>IFERROR(
VLOOKUP($B244,'Country and Student Data'!$B$5:$D$300,3,FALSE)
+
IF(OR(C244="Home",C244="UK"),0,
IF('Flight Methodologies'!$D$4="A",'Flight Methodologies'!$E$9,
IF('Flight Methodologies'!$D$4="B",'Flight Methodologies'!$E$17,
IF('Flight Methodologies'!$D$4="C",'Flight Methodologies'!$E$29+'Flight Methodologies'!$E$30,'Flight Methodologies'!$E$39+'Flight Methodologies'!$E$40)))), "")</f>
        <v>16781.140000000003</v>
      </c>
      <c r="E244" s="101">
        <f>IFERROR(VLOOKUP(B244,'Country and Student Data'!B:E,4,FALSE),"")</f>
        <v>1</v>
      </c>
      <c r="G244" s="85">
        <v>2</v>
      </c>
      <c r="H244" s="66"/>
      <c r="I244" s="86"/>
      <c r="J244" s="86"/>
      <c r="K244" s="86"/>
      <c r="L244" s="86"/>
      <c r="M244" s="86"/>
      <c r="N244" s="86"/>
      <c r="O244" s="86"/>
      <c r="P244" s="86">
        <v>1</v>
      </c>
      <c r="R244" s="104">
        <f>IFERROR(
((I244*$D244*$E244*$G244*'Emission Factors'!$E$6))
+
IF(SUM($O244:$P244)=0,0,
IF('Flight Methodologies'!$D$4="A",(0.5*'Flight Methodologies'!$E$9*$E244*SUM($O244:$P244)*$G244*'Emission Factors'!$E$6),
IF('Flight Methodologies'!$D$4="B",(('Flight Methodologies'!$E$18*'Flight Methodologies'!$E$17*$E244*SUM($O244:$P244)*$G244*'Emission Factors'!$E$6)),
IF('Flight Methodologies'!$D$4="C",(0.5*'Flight Methodologies'!$E$30*$E244*SUM($O244:$P244)*$G244*'Emission Factors'!$E$6),(('Flight Methodologies'!$E$41*'Flight Methodologies'!$E$40*$E244*SUM($O244:$P244)*$G244*'Emission Factors'!$E$6)))
)))
+
IF($N244=0,0,
IF('Flight Methodologies'!$K$4="A",(0.5*'Flight Methodologies'!$K$9*$E244*$N244*$G244*'Emission Factors'!$E$6),(('Flight Methodologies'!$K$18*'Flight Methodologies'!$K$17*$E244*N244*$G244*'Emission Factors'!$E$6)))
),"")</f>
        <v>0.8998560000000001</v>
      </c>
      <c r="S244" s="104">
        <f>IFERROR(((J244*$D244*$E244*$G244*'Emission Factors'!$E$7))
+
IF(SUM($O244:$P244)=0,0,
IF('Flight Methodologies'!$D$4="A",(0.5*'Flight Methodologies'!$E$9*$E244*SUM($O244:$P244)*$G244*'Emission Factors'!$E$7),
IF('Flight Methodologies'!$D$4="B",(('Flight Methodologies'!$E$19*'Flight Methodologies'!$E$17*$E244*SUM($O244:$P244)*$G244*'Emission Factors'!$E$7)),
IF('Flight Methodologies'!$D$4="C",(0.5*'Flight Methodologies'!$E$30*$E244*SUM($O244:$P244)*$G244*'Emission Factors'!$E$7),(('Flight Methodologies'!$E$42*'Flight Methodologies'!$E$40*$E244*SUM($O244:$P244)*$G244*'Emission Factors'!$E$7)))
)))
+
IF($N244=0,0,
IF('Flight Methodologies'!$K$4="A",(0.5*'Flight Methodologies'!$K$9*$E244*$N244*$G244*'Emission Factors'!$E$7),(('Flight Methodologies'!$K$19*'Flight Methodologies'!$K$17*$E244*N244*$G244*'Emission Factors'!$E$7)))
),"")</f>
        <v>0</v>
      </c>
      <c r="T244" s="104">
        <f>IFERROR(((K244*$D244*$E244*$G244*'Emission Factors'!$E$8))
+
IF(SUM($O244:$P244)=0,0,
IF('Flight Methodologies'!$D$4="A",0,
IF('Flight Methodologies'!$D$4="B",(('Flight Methodologies'!$E$20*'Flight Methodologies'!$E$17*$E244*SUM($O244:$P244)*$G244*'Emission Factors'!$E$8)),
IF('Flight Methodologies'!$D$4="C",0,(('Flight Methodologies'!$E$43*'Flight Methodologies'!$E$40*$E244*SUM($O244:$P244)*$G244*'Emission Factors'!$E$8)))
)))
+
IF($N244=0,0,
IF('Flight Methodologies'!$K$4="A",0,(('Flight Methodologies'!$K$20*'Flight Methodologies'!$K$17*$E244*N244*$G244*'Emission Factors'!$E$8)))
),"")</f>
        <v>0</v>
      </c>
      <c r="U244" s="104">
        <f>IFERROR(((L244*$D244*$E244*$G244*'Emission Factors'!$E$9))
+
IF(SUM($O244:$P244)=0,0,
IF('Flight Methodologies'!$D$4="A",0,
IF('Flight Methodologies'!$D$4="B",(('Flight Methodologies'!$E$21*'Flight Methodologies'!$E$17*$E244*SUM($O244:$P244)*$G244*'Emission Factors'!$E$9)),
IF('Flight Methodologies'!$D$4="C",0,(('Flight Methodologies'!$E$44*'Flight Methodologies'!$E$40*$E244*SUM($O244:$P244)*$G244*'Emission Factors'!$E$9)))
)))
+
IF($N244=0,0,
IF('Flight Methodologies'!$K$4="A",0,(('Flight Methodologies'!$K$21*'Flight Methodologies'!$K$17*$E244*N244*$G244*'Emission Factors'!$E$9)))
),"")</f>
        <v>0.55161213100671147</v>
      </c>
      <c r="V244" s="104">
        <f>IF(SUM(I244:P244)=0,"",
IF(SUM($O244:$P244)=0,0,
IF('Flight Methodologies'!$D$4="A",0,
IF('Flight Methodologies'!$D$4="B",(('Flight Methodologies'!$E$22*'Flight Methodologies'!$E$17*$E244*SUM($O244:$P244)*$G244*'Emission Factors'!$E$10)),
IF('Flight Methodologies'!$D$4="C",0,(('Flight Methodologies'!$E$45*'Flight Methodologies'!$E$40*$E244*SUM($O244:$P244)*$G244*'Emission Factors'!$E$10)))
)))
+
IF($N244=0,0,
IF('Flight Methodologies'!$K$4="A",0,(('Flight Methodologies'!$K$22*'Flight Methodologies'!$K$17*$E244*N244*$G244*'Emission Factors'!$E$10)))
))</f>
        <v>0.80252060006657711</v>
      </c>
      <c r="W244" s="104">
        <f>IFERROR(((M244*$D244*$E244*$G244*'Emission Factors'!$E$11))
+
IF(SUM($O244:$P244)=0,0,
IF('Flight Methodologies'!$D$4="A",0,
IF('Flight Methodologies'!$D$4="B",0,
IF('Flight Methodologies'!$D$4="C",0,0)
)))
+
IF($N244=0,0,
IF('Flight Methodologies'!$K$4="A",0,0)
),"")</f>
        <v>0</v>
      </c>
      <c r="X244" s="104">
        <f>IFERROR(IF('Flight Methodologies'!$K$4="A",((($D244-'Flight Methodologies'!$K$9)*$E244*$G244*$N244*'Emission Factors'!$E$12)),((($D244-'Flight Methodologies'!$K$17)*$E244*$G244*$N244*'Emission Factors'!$E$12))
)
+
IF(SUM($O244:$P244)=0,0,
IF('Flight Methodologies'!$D$4="A",0,
IF('Flight Methodologies'!$D$4="B",0,
IF('Flight Methodologies'!$D$4="C",('Flight Methodologies'!$E$29*$E244*SUM($O244:$P244)*$G244*'Emission Factors'!$E$12),('Flight Methodologies'!$E$39*$E244*SUM($O244:$P244)*$G244*'Emission Factors'!$E$12))
))),"")</f>
        <v>352.97474519999997</v>
      </c>
      <c r="Y244" s="104">
        <f>IFERROR(IF('Flight Methodologies'!$D$4="A",((($D244-'Flight Methodologies'!$E$9)*$E244*$G244*$O244*'Emission Factors'!$E$13)),
IF('Flight Methodologies'!$D$4="B",((($D244-'Flight Methodologies'!$E$17)*$E244*$G244*$O244*'Emission Factors'!$E$13)),
IF('Flight Methodologies'!$D$4="C",((($D244-SUM('Flight Methodologies'!$E$29:$E$30))*$E244*$G244*$O244*'Emission Factors'!$E$13)),((($D244-SUM('Flight Methodologies'!$E$39:$E$40))*$E244*$G244*$O244*'Emission Factors'!$E$13)))))
+
IF(SUM($O244:$P244)=0,0,
IF('Flight Methodologies'!$D$4="A",0,
IF('Flight Methodologies'!$D$4="B",0,
IF('Flight Methodologies'!$D$4="C",0,0)
)))
+
IF($N244=0,0,
IF('Flight Methodologies'!$K$4="A",0,0)
),"")</f>
        <v>0</v>
      </c>
      <c r="Z244" s="104">
        <f>IFERROR(IF('Flight Methodologies'!$D$4="A",((($D244-'Flight Methodologies'!$E$9)*$E244*$G244*$P244*'Emission Factors'!$E$14)),
IF('Flight Methodologies'!$D$4="B",((($D244-'Flight Methodologies'!$E$17)*$E244*$G244*$P244*'Emission Factors'!$E$14)),
IF('Flight Methodologies'!$D$4="C",((($D244-SUM('Flight Methodologies'!$E$29:$E$30))*$E244*$G244*$P244*'Emission Factors'!$E$14)),((($D244-SUM('Flight Methodologies'!$E$39:$E$40))*$E244*$G244*$P244*'Emission Factors'!$E$14)))))
+
IF(SUM($O244:$P244)=0,0,
IF('Flight Methodologies'!$D$4="A",0,
IF('Flight Methodologies'!$D$4="B",0,
IF('Flight Methodologies'!$D$4="C",0,0)
)))
+
IF($N244=0,0,
IF('Flight Methodologies'!$K$4="A",0,0)
),"")</f>
        <v>6453.7756254000014</v>
      </c>
      <c r="AA244" s="169">
        <f t="shared" si="6"/>
        <v>6809.0043593310747</v>
      </c>
      <c r="AC244" s="109">
        <f t="shared" si="7"/>
        <v>6.809004359331075</v>
      </c>
    </row>
    <row r="245" spans="2:29" x14ac:dyDescent="0.35">
      <c r="B245" s="63" t="s">
        <v>226</v>
      </c>
      <c r="C245" s="63" t="str">
        <f>IFERROR(VLOOKUP(B245,'Country and Student Data'!$B$5:$E$300,2,FALSE),"")</f>
        <v>Europe</v>
      </c>
      <c r="D245" s="104">
        <f>IFERROR(
VLOOKUP($B245,'Country and Student Data'!$B$5:$D$300,3,FALSE)
+
IF(OR(C245="Home",C245="UK"),0,
IF('Flight Methodologies'!$D$4="A",'Flight Methodologies'!$E$9,
IF('Flight Methodologies'!$D$4="B",'Flight Methodologies'!$E$17,
IF('Flight Methodologies'!$D$4="C",'Flight Methodologies'!$E$29+'Flight Methodologies'!$E$30,'Flight Methodologies'!$E$39+'Flight Methodologies'!$E$40)))), "")</f>
        <v>2086.84</v>
      </c>
      <c r="E245" s="101">
        <f>IFERROR(VLOOKUP(B245,'Country and Student Data'!B:E,4,FALSE),"")</f>
        <v>0</v>
      </c>
      <c r="G245" s="85">
        <v>2</v>
      </c>
      <c r="H245" s="66"/>
      <c r="I245" s="86"/>
      <c r="J245" s="86"/>
      <c r="K245" s="86"/>
      <c r="L245" s="86"/>
      <c r="M245" s="86"/>
      <c r="N245" s="86"/>
      <c r="O245" s="86">
        <v>1</v>
      </c>
      <c r="P245" s="86"/>
      <c r="R245" s="104">
        <f>IFERROR(
((I245*$D245*$E245*$G245*'Emission Factors'!$E$6))
+
IF(SUM($O245:$P245)=0,0,
IF('Flight Methodologies'!$D$4="A",(0.5*'Flight Methodologies'!$E$9*$E245*SUM($O245:$P245)*$G245*'Emission Factors'!$E$6),
IF('Flight Methodologies'!$D$4="B",(('Flight Methodologies'!$E$18*'Flight Methodologies'!$E$17*$E245*SUM($O245:$P245)*$G245*'Emission Factors'!$E$6)),
IF('Flight Methodologies'!$D$4="C",(0.5*'Flight Methodologies'!$E$30*$E245*SUM($O245:$P245)*$G245*'Emission Factors'!$E$6),(('Flight Methodologies'!$E$41*'Flight Methodologies'!$E$40*$E245*SUM($O245:$P245)*$G245*'Emission Factors'!$E$6)))
)))
+
IF($N245=0,0,
IF('Flight Methodologies'!$K$4="A",(0.5*'Flight Methodologies'!$K$9*$E245*$N245*$G245*'Emission Factors'!$E$6),(('Flight Methodologies'!$K$18*'Flight Methodologies'!$K$17*$E245*N245*$G245*'Emission Factors'!$E$6)))
),"")</f>
        <v>0</v>
      </c>
      <c r="S245" s="104">
        <f>IFERROR(((J245*$D245*$E245*$G245*'Emission Factors'!$E$7))
+
IF(SUM($O245:$P245)=0,0,
IF('Flight Methodologies'!$D$4="A",(0.5*'Flight Methodologies'!$E$9*$E245*SUM($O245:$P245)*$G245*'Emission Factors'!$E$7),
IF('Flight Methodologies'!$D$4="B",(('Flight Methodologies'!$E$19*'Flight Methodologies'!$E$17*$E245*SUM($O245:$P245)*$G245*'Emission Factors'!$E$7)),
IF('Flight Methodologies'!$D$4="C",(0.5*'Flight Methodologies'!$E$30*$E245*SUM($O245:$P245)*$G245*'Emission Factors'!$E$7),(('Flight Methodologies'!$E$42*'Flight Methodologies'!$E$40*$E245*SUM($O245:$P245)*$G245*'Emission Factors'!$E$7)))
)))
+
IF($N245=0,0,
IF('Flight Methodologies'!$K$4="A",(0.5*'Flight Methodologies'!$K$9*$E245*$N245*$G245*'Emission Factors'!$E$7),(('Flight Methodologies'!$K$19*'Flight Methodologies'!$K$17*$E245*N245*$G245*'Emission Factors'!$E$7)))
),"")</f>
        <v>0</v>
      </c>
      <c r="T245" s="104">
        <f>IFERROR(((K245*$D245*$E245*$G245*'Emission Factors'!$E$8))
+
IF(SUM($O245:$P245)=0,0,
IF('Flight Methodologies'!$D$4="A",0,
IF('Flight Methodologies'!$D$4="B",(('Flight Methodologies'!$E$20*'Flight Methodologies'!$E$17*$E245*SUM($O245:$P245)*$G245*'Emission Factors'!$E$8)),
IF('Flight Methodologies'!$D$4="C",0,(('Flight Methodologies'!$E$43*'Flight Methodologies'!$E$40*$E245*SUM($O245:$P245)*$G245*'Emission Factors'!$E$8)))
)))
+
IF($N245=0,0,
IF('Flight Methodologies'!$K$4="A",0,(('Flight Methodologies'!$K$20*'Flight Methodologies'!$K$17*$E245*N245*$G245*'Emission Factors'!$E$8)))
),"")</f>
        <v>0</v>
      </c>
      <c r="U245" s="104">
        <f>IFERROR(((L245*$D245*$E245*$G245*'Emission Factors'!$E$9))
+
IF(SUM($O245:$P245)=0,0,
IF('Flight Methodologies'!$D$4="A",0,
IF('Flight Methodologies'!$D$4="B",(('Flight Methodologies'!$E$21*'Flight Methodologies'!$E$17*$E245*SUM($O245:$P245)*$G245*'Emission Factors'!$E$9)),
IF('Flight Methodologies'!$D$4="C",0,(('Flight Methodologies'!$E$44*'Flight Methodologies'!$E$40*$E245*SUM($O245:$P245)*$G245*'Emission Factors'!$E$9)))
)))
+
IF($N245=0,0,
IF('Flight Methodologies'!$K$4="A",0,(('Flight Methodologies'!$K$21*'Flight Methodologies'!$K$17*$E245*N245*$G245*'Emission Factors'!$E$9)))
),"")</f>
        <v>0</v>
      </c>
      <c r="V245" s="104">
        <f>IF(SUM(I245:P245)=0,"",
IF(SUM($O245:$P245)=0,0,
IF('Flight Methodologies'!$D$4="A",0,
IF('Flight Methodologies'!$D$4="B",(('Flight Methodologies'!$E$22*'Flight Methodologies'!$E$17*$E245*SUM($O245:$P245)*$G245*'Emission Factors'!$E$10)),
IF('Flight Methodologies'!$D$4="C",0,(('Flight Methodologies'!$E$45*'Flight Methodologies'!$E$40*$E245*SUM($O245:$P245)*$G245*'Emission Factors'!$E$10)))
)))
+
IF($N245=0,0,
IF('Flight Methodologies'!$K$4="A",0,(('Flight Methodologies'!$K$22*'Flight Methodologies'!$K$17*$E245*N245*$G245*'Emission Factors'!$E$10)))
))</f>
        <v>0</v>
      </c>
      <c r="W245" s="104">
        <f>IFERROR(((M245*$D245*$E245*$G245*'Emission Factors'!$E$11))
+
IF(SUM($O245:$P245)=0,0,
IF('Flight Methodologies'!$D$4="A",0,
IF('Flight Methodologies'!$D$4="B",0,
IF('Flight Methodologies'!$D$4="C",0,0)
)))
+
IF($N245=0,0,
IF('Flight Methodologies'!$K$4="A",0,0)
),"")</f>
        <v>0</v>
      </c>
      <c r="X245" s="104">
        <f>IFERROR(IF('Flight Methodologies'!$K$4="A",((($D245-'Flight Methodologies'!$K$9)*$E245*$G245*$N245*'Emission Factors'!$E$12)),((($D245-'Flight Methodologies'!$K$17)*$E245*$G245*$N245*'Emission Factors'!$E$12))
)
+
IF(SUM($O245:$P245)=0,0,
IF('Flight Methodologies'!$D$4="A",0,
IF('Flight Methodologies'!$D$4="B",0,
IF('Flight Methodologies'!$D$4="C",('Flight Methodologies'!$E$29*$E245*SUM($O245:$P245)*$G245*'Emission Factors'!$E$12),('Flight Methodologies'!$E$39*$E245*SUM($O245:$P245)*$G245*'Emission Factors'!$E$12))
))),"")</f>
        <v>0</v>
      </c>
      <c r="Y245" s="104">
        <f>IFERROR(IF('Flight Methodologies'!$D$4="A",((($D245-'Flight Methodologies'!$E$9)*$E245*$G245*$O245*'Emission Factors'!$E$13)),
IF('Flight Methodologies'!$D$4="B",((($D245-'Flight Methodologies'!$E$17)*$E245*$G245*$O245*'Emission Factors'!$E$13)),
IF('Flight Methodologies'!$D$4="C",((($D245-SUM('Flight Methodologies'!$E$29:$E$30))*$E245*$G245*$O245*'Emission Factors'!$E$13)),((($D245-SUM('Flight Methodologies'!$E$39:$E$40))*$E245*$G245*$O245*'Emission Factors'!$E$13)))))
+
IF(SUM($O245:$P245)=0,0,
IF('Flight Methodologies'!$D$4="A",0,
IF('Flight Methodologies'!$D$4="B",0,
IF('Flight Methodologies'!$D$4="C",0,0)
)))
+
IF($N245=0,0,
IF('Flight Methodologies'!$K$4="A",0,0)
),"")</f>
        <v>0</v>
      </c>
      <c r="Z245" s="104">
        <f>IFERROR(IF('Flight Methodologies'!$D$4="A",((($D245-'Flight Methodologies'!$E$9)*$E245*$G245*$P245*'Emission Factors'!$E$14)),
IF('Flight Methodologies'!$D$4="B",((($D245-'Flight Methodologies'!$E$17)*$E245*$G245*$P245*'Emission Factors'!$E$14)),
IF('Flight Methodologies'!$D$4="C",((($D245-SUM('Flight Methodologies'!$E$29:$E$30))*$E245*$G245*$P245*'Emission Factors'!$E$14)),((($D245-SUM('Flight Methodologies'!$E$39:$E$40))*$E245*$G245*$P245*'Emission Factors'!$E$14)))))
+
IF(SUM($O245:$P245)=0,0,
IF('Flight Methodologies'!$D$4="A",0,
IF('Flight Methodologies'!$D$4="B",0,
IF('Flight Methodologies'!$D$4="C",0,0)
)))
+
IF($N245=0,0,
IF('Flight Methodologies'!$K$4="A",0,0)
),"")</f>
        <v>0</v>
      </c>
      <c r="AA245" s="169">
        <f t="shared" si="6"/>
        <v>0</v>
      </c>
      <c r="AC245" s="109">
        <f t="shared" si="7"/>
        <v>0</v>
      </c>
    </row>
    <row r="246" spans="2:29" ht="31" x14ac:dyDescent="0.35">
      <c r="B246" s="63" t="s">
        <v>227</v>
      </c>
      <c r="C246" s="63" t="str">
        <f>IFERROR(VLOOKUP(B246,'Country and Student Data'!$B$5:$E$300,2,FALSE),"")</f>
        <v>South America</v>
      </c>
      <c r="D246" s="104">
        <f>IFERROR(
VLOOKUP($B246,'Country and Student Data'!$B$5:$D$300,3,FALSE)
+
IF(OR(C246="Home",C246="UK"),0,
IF('Flight Methodologies'!$D$4="A",'Flight Methodologies'!$E$9,
IF('Flight Methodologies'!$D$4="B",'Flight Methodologies'!$E$17,
IF('Flight Methodologies'!$D$4="C",'Flight Methodologies'!$E$29+'Flight Methodologies'!$E$30,'Flight Methodologies'!$E$39+'Flight Methodologies'!$E$40)))), "")</f>
        <v>8203.57</v>
      </c>
      <c r="E246" s="101">
        <f>IFERROR(VLOOKUP(B246,'Country and Student Data'!B:E,4,FALSE),"")</f>
        <v>0</v>
      </c>
      <c r="G246" s="85">
        <v>2</v>
      </c>
      <c r="H246" s="66"/>
      <c r="I246" s="86"/>
      <c r="J246" s="86"/>
      <c r="K246" s="86"/>
      <c r="L246" s="86"/>
      <c r="M246" s="86"/>
      <c r="N246" s="86"/>
      <c r="O246" s="86"/>
      <c r="P246" s="86">
        <v>1</v>
      </c>
      <c r="R246" s="104">
        <f>IFERROR(
((I246*$D246*$E246*$G246*'Emission Factors'!$E$6))
+
IF(SUM($O246:$P246)=0,0,
IF('Flight Methodologies'!$D$4="A",(0.5*'Flight Methodologies'!$E$9*$E246*SUM($O246:$P246)*$G246*'Emission Factors'!$E$6),
IF('Flight Methodologies'!$D$4="B",(('Flight Methodologies'!$E$18*'Flight Methodologies'!$E$17*$E246*SUM($O246:$P246)*$G246*'Emission Factors'!$E$6)),
IF('Flight Methodologies'!$D$4="C",(0.5*'Flight Methodologies'!$E$30*$E246*SUM($O246:$P246)*$G246*'Emission Factors'!$E$6),(('Flight Methodologies'!$E$41*'Flight Methodologies'!$E$40*$E246*SUM($O246:$P246)*$G246*'Emission Factors'!$E$6)))
)))
+
IF($N246=0,0,
IF('Flight Methodologies'!$K$4="A",(0.5*'Flight Methodologies'!$K$9*$E246*$N246*$G246*'Emission Factors'!$E$6),(('Flight Methodologies'!$K$18*'Flight Methodologies'!$K$17*$E246*N246*$G246*'Emission Factors'!$E$6)))
),"")</f>
        <v>0</v>
      </c>
      <c r="S246" s="104">
        <f>IFERROR(((J246*$D246*$E246*$G246*'Emission Factors'!$E$7))
+
IF(SUM($O246:$P246)=0,0,
IF('Flight Methodologies'!$D$4="A",(0.5*'Flight Methodologies'!$E$9*$E246*SUM($O246:$P246)*$G246*'Emission Factors'!$E$7),
IF('Flight Methodologies'!$D$4="B",(('Flight Methodologies'!$E$19*'Flight Methodologies'!$E$17*$E246*SUM($O246:$P246)*$G246*'Emission Factors'!$E$7)),
IF('Flight Methodologies'!$D$4="C",(0.5*'Flight Methodologies'!$E$30*$E246*SUM($O246:$P246)*$G246*'Emission Factors'!$E$7),(('Flight Methodologies'!$E$42*'Flight Methodologies'!$E$40*$E246*SUM($O246:$P246)*$G246*'Emission Factors'!$E$7)))
)))
+
IF($N246=0,0,
IF('Flight Methodologies'!$K$4="A",(0.5*'Flight Methodologies'!$K$9*$E246*$N246*$G246*'Emission Factors'!$E$7),(('Flight Methodologies'!$K$19*'Flight Methodologies'!$K$17*$E246*N246*$G246*'Emission Factors'!$E$7)))
),"")</f>
        <v>0</v>
      </c>
      <c r="T246" s="104">
        <f>IFERROR(((K246*$D246*$E246*$G246*'Emission Factors'!$E$8))
+
IF(SUM($O246:$P246)=0,0,
IF('Flight Methodologies'!$D$4="A",0,
IF('Flight Methodologies'!$D$4="B",(('Flight Methodologies'!$E$20*'Flight Methodologies'!$E$17*$E246*SUM($O246:$P246)*$G246*'Emission Factors'!$E$8)),
IF('Flight Methodologies'!$D$4="C",0,(('Flight Methodologies'!$E$43*'Flight Methodologies'!$E$40*$E246*SUM($O246:$P246)*$G246*'Emission Factors'!$E$8)))
)))
+
IF($N246=0,0,
IF('Flight Methodologies'!$K$4="A",0,(('Flight Methodologies'!$K$20*'Flight Methodologies'!$K$17*$E246*N246*$G246*'Emission Factors'!$E$8)))
),"")</f>
        <v>0</v>
      </c>
      <c r="U246" s="104">
        <f>IFERROR(((L246*$D246*$E246*$G246*'Emission Factors'!$E$9))
+
IF(SUM($O246:$P246)=0,0,
IF('Flight Methodologies'!$D$4="A",0,
IF('Flight Methodologies'!$D$4="B",(('Flight Methodologies'!$E$21*'Flight Methodologies'!$E$17*$E246*SUM($O246:$P246)*$G246*'Emission Factors'!$E$9)),
IF('Flight Methodologies'!$D$4="C",0,(('Flight Methodologies'!$E$44*'Flight Methodologies'!$E$40*$E246*SUM($O246:$P246)*$G246*'Emission Factors'!$E$9)))
)))
+
IF($N246=0,0,
IF('Flight Methodologies'!$K$4="A",0,(('Flight Methodologies'!$K$21*'Flight Methodologies'!$K$17*$E246*N246*$G246*'Emission Factors'!$E$9)))
),"")</f>
        <v>0</v>
      </c>
      <c r="V246" s="104">
        <f>IF(SUM(I246:P246)=0,"",
IF(SUM($O246:$P246)=0,0,
IF('Flight Methodologies'!$D$4="A",0,
IF('Flight Methodologies'!$D$4="B",(('Flight Methodologies'!$E$22*'Flight Methodologies'!$E$17*$E246*SUM($O246:$P246)*$G246*'Emission Factors'!$E$10)),
IF('Flight Methodologies'!$D$4="C",0,(('Flight Methodologies'!$E$45*'Flight Methodologies'!$E$40*$E246*SUM($O246:$P246)*$G246*'Emission Factors'!$E$10)))
)))
+
IF($N246=0,0,
IF('Flight Methodologies'!$K$4="A",0,(('Flight Methodologies'!$K$22*'Flight Methodologies'!$K$17*$E246*N246*$G246*'Emission Factors'!$E$10)))
))</f>
        <v>0</v>
      </c>
      <c r="W246" s="104">
        <f>IFERROR(((M246*$D246*$E246*$G246*'Emission Factors'!$E$11))
+
IF(SUM($O246:$P246)=0,0,
IF('Flight Methodologies'!$D$4="A",0,
IF('Flight Methodologies'!$D$4="B",0,
IF('Flight Methodologies'!$D$4="C",0,0)
)))
+
IF($N246=0,0,
IF('Flight Methodologies'!$K$4="A",0,0)
),"")</f>
        <v>0</v>
      </c>
      <c r="X246" s="104">
        <f>IFERROR(IF('Flight Methodologies'!$K$4="A",((($D246-'Flight Methodologies'!$K$9)*$E246*$G246*$N246*'Emission Factors'!$E$12)),((($D246-'Flight Methodologies'!$K$17)*$E246*$G246*$N246*'Emission Factors'!$E$12))
)
+
IF(SUM($O246:$P246)=0,0,
IF('Flight Methodologies'!$D$4="A",0,
IF('Flight Methodologies'!$D$4="B",0,
IF('Flight Methodologies'!$D$4="C",('Flight Methodologies'!$E$29*$E246*SUM($O246:$P246)*$G246*'Emission Factors'!$E$12),('Flight Methodologies'!$E$39*$E246*SUM($O246:$P246)*$G246*'Emission Factors'!$E$12))
))),"")</f>
        <v>0</v>
      </c>
      <c r="Y246" s="104">
        <f>IFERROR(IF('Flight Methodologies'!$D$4="A",((($D246-'Flight Methodologies'!$E$9)*$E246*$G246*$O246*'Emission Factors'!$E$13)),
IF('Flight Methodologies'!$D$4="B",((($D246-'Flight Methodologies'!$E$17)*$E246*$G246*$O246*'Emission Factors'!$E$13)),
IF('Flight Methodologies'!$D$4="C",((($D246-SUM('Flight Methodologies'!$E$29:$E$30))*$E246*$G246*$O246*'Emission Factors'!$E$13)),((($D246-SUM('Flight Methodologies'!$E$39:$E$40))*$E246*$G246*$O246*'Emission Factors'!$E$13)))))
+
IF(SUM($O246:$P246)=0,0,
IF('Flight Methodologies'!$D$4="A",0,
IF('Flight Methodologies'!$D$4="B",0,
IF('Flight Methodologies'!$D$4="C",0,0)
)))
+
IF($N246=0,0,
IF('Flight Methodologies'!$K$4="A",0,0)
),"")</f>
        <v>0</v>
      </c>
      <c r="Z246" s="104">
        <f>IFERROR(IF('Flight Methodologies'!$D$4="A",((($D246-'Flight Methodologies'!$E$9)*$E246*$G246*$P246*'Emission Factors'!$E$14)),
IF('Flight Methodologies'!$D$4="B",((($D246-'Flight Methodologies'!$E$17)*$E246*$G246*$P246*'Emission Factors'!$E$14)),
IF('Flight Methodologies'!$D$4="C",((($D246-SUM('Flight Methodologies'!$E$29:$E$30))*$E246*$G246*$P246*'Emission Factors'!$E$14)),((($D246-SUM('Flight Methodologies'!$E$39:$E$40))*$E246*$G246*$P246*'Emission Factors'!$E$14)))))
+
IF(SUM($O246:$P246)=0,0,
IF('Flight Methodologies'!$D$4="A",0,
IF('Flight Methodologies'!$D$4="B",0,
IF('Flight Methodologies'!$D$4="C",0,0)
)))
+
IF($N246=0,0,
IF('Flight Methodologies'!$K$4="A",0,0)
),"")</f>
        <v>0</v>
      </c>
      <c r="AA246" s="169">
        <f t="shared" si="6"/>
        <v>0</v>
      </c>
      <c r="AC246" s="109">
        <f t="shared" si="7"/>
        <v>0</v>
      </c>
    </row>
    <row r="247" spans="2:29" x14ac:dyDescent="0.35">
      <c r="B247" s="63" t="s">
        <v>228</v>
      </c>
      <c r="C247" s="63" t="str">
        <f>IFERROR(VLOOKUP(B247,'Country and Student Data'!$B$5:$E$300,2,FALSE),"")</f>
        <v>Asia</v>
      </c>
      <c r="D247" s="104">
        <f>IFERROR(
VLOOKUP($B247,'Country and Student Data'!$B$5:$D$300,3,FALSE)
+
IF(OR(C247="Home",C247="UK"),0,
IF('Flight Methodologies'!$D$4="A",'Flight Methodologies'!$E$9,
IF('Flight Methodologies'!$D$4="B",'Flight Methodologies'!$E$17,
IF('Flight Methodologies'!$D$4="C",'Flight Methodologies'!$E$29+'Flight Methodologies'!$E$30,'Flight Methodologies'!$E$39+'Flight Methodologies'!$E$40)))), "")</f>
        <v>9890.18</v>
      </c>
      <c r="E247" s="101">
        <f>IFERROR(VLOOKUP(B247,'Country and Student Data'!B:E,4,FALSE),"")</f>
        <v>7</v>
      </c>
      <c r="G247" s="85">
        <v>2</v>
      </c>
      <c r="H247" s="66"/>
      <c r="I247" s="86"/>
      <c r="J247" s="86"/>
      <c r="K247" s="86"/>
      <c r="L247" s="86"/>
      <c r="M247" s="86"/>
      <c r="N247" s="86"/>
      <c r="O247" s="86"/>
      <c r="P247" s="86">
        <v>1</v>
      </c>
      <c r="R247" s="104">
        <f>IFERROR(
((I247*$D247*$E247*$G247*'Emission Factors'!$E$6))
+
IF(SUM($O247:$P247)=0,0,
IF('Flight Methodologies'!$D$4="A",(0.5*'Flight Methodologies'!$E$9*$E247*SUM($O247:$P247)*$G247*'Emission Factors'!$E$6),
IF('Flight Methodologies'!$D$4="B",(('Flight Methodologies'!$E$18*'Flight Methodologies'!$E$17*$E247*SUM($O247:$P247)*$G247*'Emission Factors'!$E$6)),
IF('Flight Methodologies'!$D$4="C",(0.5*'Flight Methodologies'!$E$30*$E247*SUM($O247:$P247)*$G247*'Emission Factors'!$E$6),(('Flight Methodologies'!$E$41*'Flight Methodologies'!$E$40*$E247*SUM($O247:$P247)*$G247*'Emission Factors'!$E$6)))
)))
+
IF($N247=0,0,
IF('Flight Methodologies'!$K$4="A",(0.5*'Flight Methodologies'!$K$9*$E247*$N247*$G247*'Emission Factors'!$E$6),(('Flight Methodologies'!$K$18*'Flight Methodologies'!$K$17*$E247*N247*$G247*'Emission Factors'!$E$6)))
),"")</f>
        <v>6.298992000000001</v>
      </c>
      <c r="S247" s="104">
        <f>IFERROR(((J247*$D247*$E247*$G247*'Emission Factors'!$E$7))
+
IF(SUM($O247:$P247)=0,0,
IF('Flight Methodologies'!$D$4="A",(0.5*'Flight Methodologies'!$E$9*$E247*SUM($O247:$P247)*$G247*'Emission Factors'!$E$7),
IF('Flight Methodologies'!$D$4="B",(('Flight Methodologies'!$E$19*'Flight Methodologies'!$E$17*$E247*SUM($O247:$P247)*$G247*'Emission Factors'!$E$7)),
IF('Flight Methodologies'!$D$4="C",(0.5*'Flight Methodologies'!$E$30*$E247*SUM($O247:$P247)*$G247*'Emission Factors'!$E$7),(('Flight Methodologies'!$E$42*'Flight Methodologies'!$E$40*$E247*SUM($O247:$P247)*$G247*'Emission Factors'!$E$7)))
)))
+
IF($N247=0,0,
IF('Flight Methodologies'!$K$4="A",(0.5*'Flight Methodologies'!$K$9*$E247*$N247*$G247*'Emission Factors'!$E$7),(('Flight Methodologies'!$K$19*'Flight Methodologies'!$K$17*$E247*N247*$G247*'Emission Factors'!$E$7)))
),"")</f>
        <v>0</v>
      </c>
      <c r="T247" s="104">
        <f>IFERROR(((K247*$D247*$E247*$G247*'Emission Factors'!$E$8))
+
IF(SUM($O247:$P247)=0,0,
IF('Flight Methodologies'!$D$4="A",0,
IF('Flight Methodologies'!$D$4="B",(('Flight Methodologies'!$E$20*'Flight Methodologies'!$E$17*$E247*SUM($O247:$P247)*$G247*'Emission Factors'!$E$8)),
IF('Flight Methodologies'!$D$4="C",0,(('Flight Methodologies'!$E$43*'Flight Methodologies'!$E$40*$E247*SUM($O247:$P247)*$G247*'Emission Factors'!$E$8)))
)))
+
IF($N247=0,0,
IF('Flight Methodologies'!$K$4="A",0,(('Flight Methodologies'!$K$20*'Flight Methodologies'!$K$17*$E247*N247*$G247*'Emission Factors'!$E$8)))
),"")</f>
        <v>0</v>
      </c>
      <c r="U247" s="104">
        <f>IFERROR(((L247*$D247*$E247*$G247*'Emission Factors'!$E$9))
+
IF(SUM($O247:$P247)=0,0,
IF('Flight Methodologies'!$D$4="A",0,
IF('Flight Methodologies'!$D$4="B",(('Flight Methodologies'!$E$21*'Flight Methodologies'!$E$17*$E247*SUM($O247:$P247)*$G247*'Emission Factors'!$E$9)),
IF('Flight Methodologies'!$D$4="C",0,(('Flight Methodologies'!$E$44*'Flight Methodologies'!$E$40*$E247*SUM($O247:$P247)*$G247*'Emission Factors'!$E$9)))
)))
+
IF($N247=0,0,
IF('Flight Methodologies'!$K$4="A",0,(('Flight Methodologies'!$K$21*'Flight Methodologies'!$K$17*$E247*N247*$G247*'Emission Factors'!$E$9)))
),"")</f>
        <v>3.8612849170469805</v>
      </c>
      <c r="V247" s="104">
        <f>IF(SUM(I247:P247)=0,"",
IF(SUM($O247:$P247)=0,0,
IF('Flight Methodologies'!$D$4="A",0,
IF('Flight Methodologies'!$D$4="B",(('Flight Methodologies'!$E$22*'Flight Methodologies'!$E$17*$E247*SUM($O247:$P247)*$G247*'Emission Factors'!$E$10)),
IF('Flight Methodologies'!$D$4="C",0,(('Flight Methodologies'!$E$45*'Flight Methodologies'!$E$40*$E247*SUM($O247:$P247)*$G247*'Emission Factors'!$E$10)))
)))
+
IF($N247=0,0,
IF('Flight Methodologies'!$K$4="A",0,(('Flight Methodologies'!$K$22*'Flight Methodologies'!$K$17*$E247*N247*$G247*'Emission Factors'!$E$10)))
))</f>
        <v>5.6176442004660396</v>
      </c>
      <c r="W247" s="104">
        <f>IFERROR(((M247*$D247*$E247*$G247*'Emission Factors'!$E$11))
+
IF(SUM($O247:$P247)=0,0,
IF('Flight Methodologies'!$D$4="A",0,
IF('Flight Methodologies'!$D$4="B",0,
IF('Flight Methodologies'!$D$4="C",0,0)
)))
+
IF($N247=0,0,
IF('Flight Methodologies'!$K$4="A",0,0)
),"")</f>
        <v>0</v>
      </c>
      <c r="X247" s="104">
        <f>IFERROR(IF('Flight Methodologies'!$K$4="A",((($D247-'Flight Methodologies'!$K$9)*$E247*$G247*$N247*'Emission Factors'!$E$12)),((($D247-'Flight Methodologies'!$K$17)*$E247*$G247*$N247*'Emission Factors'!$E$12))
)
+
IF(SUM($O247:$P247)=0,0,
IF('Flight Methodologies'!$D$4="A",0,
IF('Flight Methodologies'!$D$4="B",0,
IF('Flight Methodologies'!$D$4="C",('Flight Methodologies'!$E$29*$E247*SUM($O247:$P247)*$G247*'Emission Factors'!$E$12),('Flight Methodologies'!$E$39*$E247*SUM($O247:$P247)*$G247*'Emission Factors'!$E$12))
))),"")</f>
        <v>2470.8232164000001</v>
      </c>
      <c r="Y247" s="104">
        <f>IFERROR(IF('Flight Methodologies'!$D$4="A",((($D247-'Flight Methodologies'!$E$9)*$E247*$G247*$O247*'Emission Factors'!$E$13)),
IF('Flight Methodologies'!$D$4="B",((($D247-'Flight Methodologies'!$E$17)*$E247*$G247*$O247*'Emission Factors'!$E$13)),
IF('Flight Methodologies'!$D$4="C",((($D247-SUM('Flight Methodologies'!$E$29:$E$30))*$E247*$G247*$O247*'Emission Factors'!$E$13)),((($D247-SUM('Flight Methodologies'!$E$39:$E$40))*$E247*$G247*$O247*'Emission Factors'!$E$13)))))
+
IF(SUM($O247:$P247)=0,0,
IF('Flight Methodologies'!$D$4="A",0,
IF('Flight Methodologies'!$D$4="B",0,
IF('Flight Methodologies'!$D$4="C",0,0)
)))
+
IF($N247=0,0,
IF('Flight Methodologies'!$K$4="A",0,0)
),"")</f>
        <v>0</v>
      </c>
      <c r="Z247" s="104">
        <f>IFERROR(IF('Flight Methodologies'!$D$4="A",((($D247-'Flight Methodologies'!$E$9)*$E247*$G247*$P247*'Emission Factors'!$E$14)),
IF('Flight Methodologies'!$D$4="B",((($D247-'Flight Methodologies'!$E$17)*$E247*$G247*$P247*'Emission Factors'!$E$14)),
IF('Flight Methodologies'!$D$4="C",((($D247-SUM('Flight Methodologies'!$E$29:$E$30))*$E247*$G247*$P247*'Emission Factors'!$E$14)),((($D247-SUM('Flight Methodologies'!$E$39:$E$40))*$E247*$G247*$P247*'Emission Factors'!$E$14)))))
+
IF(SUM($O247:$P247)=0,0,
IF('Flight Methodologies'!$D$4="A",0,
IF('Flight Methodologies'!$D$4="B",0,
IF('Flight Methodologies'!$D$4="C",0,0)
)))
+
IF($N247=0,0,
IF('Flight Methodologies'!$K$4="A",0,0)
),"")</f>
        <v>25871.129299400003</v>
      </c>
      <c r="AA247" s="169">
        <f t="shared" si="6"/>
        <v>28357.730436917518</v>
      </c>
      <c r="AC247" s="109">
        <f t="shared" si="7"/>
        <v>28.357730436917517</v>
      </c>
    </row>
    <row r="248" spans="2:29" ht="31" x14ac:dyDescent="0.35">
      <c r="B248" s="63" t="s">
        <v>31</v>
      </c>
      <c r="C248" s="63" t="str">
        <f>IFERROR(VLOOKUP(B248,'Country and Student Data'!$B$5:$E$300,2,FALSE),"")</f>
        <v>North America</v>
      </c>
      <c r="D248" s="104">
        <f>IFERROR(
VLOOKUP($B248,'Country and Student Data'!$B$5:$D$300,3,FALSE)
+
IF(OR(C248="Home",C248="UK"),0,
IF('Flight Methodologies'!$D$4="A",'Flight Methodologies'!$E$9,
IF('Flight Methodologies'!$D$4="B",'Flight Methodologies'!$E$17,
IF('Flight Methodologies'!$D$4="C",'Flight Methodologies'!$E$29+'Flight Methodologies'!$E$30,'Flight Methodologies'!$E$39+'Flight Methodologies'!$E$40)))), "")</f>
        <v>7315.07</v>
      </c>
      <c r="E248" s="101">
        <f>IFERROR(VLOOKUP(B248,'Country and Student Data'!B:E,4,FALSE),"")</f>
        <v>0</v>
      </c>
      <c r="G248" s="85">
        <v>2</v>
      </c>
      <c r="H248" s="66"/>
      <c r="I248" s="86"/>
      <c r="J248" s="86"/>
      <c r="K248" s="86"/>
      <c r="L248" s="86"/>
      <c r="M248" s="86"/>
      <c r="N248" s="86"/>
      <c r="O248" s="86"/>
      <c r="P248" s="86">
        <v>1</v>
      </c>
      <c r="R248" s="104">
        <f>IFERROR(
((I248*$D248*$E248*$G248*'Emission Factors'!$E$6))
+
IF(SUM($O248:$P248)=0,0,
IF('Flight Methodologies'!$D$4="A",(0.5*'Flight Methodologies'!$E$9*$E248*SUM($O248:$P248)*$G248*'Emission Factors'!$E$6),
IF('Flight Methodologies'!$D$4="B",(('Flight Methodologies'!$E$18*'Flight Methodologies'!$E$17*$E248*SUM($O248:$P248)*$G248*'Emission Factors'!$E$6)),
IF('Flight Methodologies'!$D$4="C",(0.5*'Flight Methodologies'!$E$30*$E248*SUM($O248:$P248)*$G248*'Emission Factors'!$E$6),(('Flight Methodologies'!$E$41*'Flight Methodologies'!$E$40*$E248*SUM($O248:$P248)*$G248*'Emission Factors'!$E$6)))
)))
+
IF($N248=0,0,
IF('Flight Methodologies'!$K$4="A",(0.5*'Flight Methodologies'!$K$9*$E248*$N248*$G248*'Emission Factors'!$E$6),(('Flight Methodologies'!$K$18*'Flight Methodologies'!$K$17*$E248*N248*$G248*'Emission Factors'!$E$6)))
),"")</f>
        <v>0</v>
      </c>
      <c r="S248" s="104">
        <f>IFERROR(((J248*$D248*$E248*$G248*'Emission Factors'!$E$7))
+
IF(SUM($O248:$P248)=0,0,
IF('Flight Methodologies'!$D$4="A",(0.5*'Flight Methodologies'!$E$9*$E248*SUM($O248:$P248)*$G248*'Emission Factors'!$E$7),
IF('Flight Methodologies'!$D$4="B",(('Flight Methodologies'!$E$19*'Flight Methodologies'!$E$17*$E248*SUM($O248:$P248)*$G248*'Emission Factors'!$E$7)),
IF('Flight Methodologies'!$D$4="C",(0.5*'Flight Methodologies'!$E$30*$E248*SUM($O248:$P248)*$G248*'Emission Factors'!$E$7),(('Flight Methodologies'!$E$42*'Flight Methodologies'!$E$40*$E248*SUM($O248:$P248)*$G248*'Emission Factors'!$E$7)))
)))
+
IF($N248=0,0,
IF('Flight Methodologies'!$K$4="A",(0.5*'Flight Methodologies'!$K$9*$E248*$N248*$G248*'Emission Factors'!$E$7),(('Flight Methodologies'!$K$19*'Flight Methodologies'!$K$17*$E248*N248*$G248*'Emission Factors'!$E$7)))
),"")</f>
        <v>0</v>
      </c>
      <c r="T248" s="104">
        <f>IFERROR(((K248*$D248*$E248*$G248*'Emission Factors'!$E$8))
+
IF(SUM($O248:$P248)=0,0,
IF('Flight Methodologies'!$D$4="A",0,
IF('Flight Methodologies'!$D$4="B",(('Flight Methodologies'!$E$20*'Flight Methodologies'!$E$17*$E248*SUM($O248:$P248)*$G248*'Emission Factors'!$E$8)),
IF('Flight Methodologies'!$D$4="C",0,(('Flight Methodologies'!$E$43*'Flight Methodologies'!$E$40*$E248*SUM($O248:$P248)*$G248*'Emission Factors'!$E$8)))
)))
+
IF($N248=0,0,
IF('Flight Methodologies'!$K$4="A",0,(('Flight Methodologies'!$K$20*'Flight Methodologies'!$K$17*$E248*N248*$G248*'Emission Factors'!$E$8)))
),"")</f>
        <v>0</v>
      </c>
      <c r="U248" s="104">
        <f>IFERROR(((L248*$D248*$E248*$G248*'Emission Factors'!$E$9))
+
IF(SUM($O248:$P248)=0,0,
IF('Flight Methodologies'!$D$4="A",0,
IF('Flight Methodologies'!$D$4="B",(('Flight Methodologies'!$E$21*'Flight Methodologies'!$E$17*$E248*SUM($O248:$P248)*$G248*'Emission Factors'!$E$9)),
IF('Flight Methodologies'!$D$4="C",0,(('Flight Methodologies'!$E$44*'Flight Methodologies'!$E$40*$E248*SUM($O248:$P248)*$G248*'Emission Factors'!$E$9)))
)))
+
IF($N248=0,0,
IF('Flight Methodologies'!$K$4="A",0,(('Flight Methodologies'!$K$21*'Flight Methodologies'!$K$17*$E248*N248*$G248*'Emission Factors'!$E$9)))
),"")</f>
        <v>0</v>
      </c>
      <c r="V248" s="104">
        <f>IF(SUM(I248:P248)=0,"",
IF(SUM($O248:$P248)=0,0,
IF('Flight Methodologies'!$D$4="A",0,
IF('Flight Methodologies'!$D$4="B",(('Flight Methodologies'!$E$22*'Flight Methodologies'!$E$17*$E248*SUM($O248:$P248)*$G248*'Emission Factors'!$E$10)),
IF('Flight Methodologies'!$D$4="C",0,(('Flight Methodologies'!$E$45*'Flight Methodologies'!$E$40*$E248*SUM($O248:$P248)*$G248*'Emission Factors'!$E$10)))
)))
+
IF($N248=0,0,
IF('Flight Methodologies'!$K$4="A",0,(('Flight Methodologies'!$K$22*'Flight Methodologies'!$K$17*$E248*N248*$G248*'Emission Factors'!$E$10)))
))</f>
        <v>0</v>
      </c>
      <c r="W248" s="104">
        <f>IFERROR(((M248*$D248*$E248*$G248*'Emission Factors'!$E$11))
+
IF(SUM($O248:$P248)=0,0,
IF('Flight Methodologies'!$D$4="A",0,
IF('Flight Methodologies'!$D$4="B",0,
IF('Flight Methodologies'!$D$4="C",0,0)
)))
+
IF($N248=0,0,
IF('Flight Methodologies'!$K$4="A",0,0)
),"")</f>
        <v>0</v>
      </c>
      <c r="X248" s="104">
        <f>IFERROR(IF('Flight Methodologies'!$K$4="A",((($D248-'Flight Methodologies'!$K$9)*$E248*$G248*$N248*'Emission Factors'!$E$12)),((($D248-'Flight Methodologies'!$K$17)*$E248*$G248*$N248*'Emission Factors'!$E$12))
)
+
IF(SUM($O248:$P248)=0,0,
IF('Flight Methodologies'!$D$4="A",0,
IF('Flight Methodologies'!$D$4="B",0,
IF('Flight Methodologies'!$D$4="C",('Flight Methodologies'!$E$29*$E248*SUM($O248:$P248)*$G248*'Emission Factors'!$E$12),('Flight Methodologies'!$E$39*$E248*SUM($O248:$P248)*$G248*'Emission Factors'!$E$12))
))),"")</f>
        <v>0</v>
      </c>
      <c r="Y248" s="104">
        <f>IFERROR(IF('Flight Methodologies'!$D$4="A",((($D248-'Flight Methodologies'!$E$9)*$E248*$G248*$O248*'Emission Factors'!$E$13)),
IF('Flight Methodologies'!$D$4="B",((($D248-'Flight Methodologies'!$E$17)*$E248*$G248*$O248*'Emission Factors'!$E$13)),
IF('Flight Methodologies'!$D$4="C",((($D248-SUM('Flight Methodologies'!$E$29:$E$30))*$E248*$G248*$O248*'Emission Factors'!$E$13)),((($D248-SUM('Flight Methodologies'!$E$39:$E$40))*$E248*$G248*$O248*'Emission Factors'!$E$13)))))
+
IF(SUM($O248:$P248)=0,0,
IF('Flight Methodologies'!$D$4="A",0,
IF('Flight Methodologies'!$D$4="B",0,
IF('Flight Methodologies'!$D$4="C",0,0)
)))
+
IF($N248=0,0,
IF('Flight Methodologies'!$K$4="A",0,0)
),"")</f>
        <v>0</v>
      </c>
      <c r="Z248" s="104">
        <f>IFERROR(IF('Flight Methodologies'!$D$4="A",((($D248-'Flight Methodologies'!$E$9)*$E248*$G248*$P248*'Emission Factors'!$E$14)),
IF('Flight Methodologies'!$D$4="B",((($D248-'Flight Methodologies'!$E$17)*$E248*$G248*$P248*'Emission Factors'!$E$14)),
IF('Flight Methodologies'!$D$4="C",((($D248-SUM('Flight Methodologies'!$E$29:$E$30))*$E248*$G248*$P248*'Emission Factors'!$E$14)),((($D248-SUM('Flight Methodologies'!$E$39:$E$40))*$E248*$G248*$P248*'Emission Factors'!$E$14)))))
+
IF(SUM($O248:$P248)=0,0,
IF('Flight Methodologies'!$D$4="A",0,
IF('Flight Methodologies'!$D$4="B",0,
IF('Flight Methodologies'!$D$4="C",0,0)
)))
+
IF($N248=0,0,
IF('Flight Methodologies'!$K$4="A",0,0)
),"")</f>
        <v>0</v>
      </c>
      <c r="AA248" s="169">
        <f t="shared" si="6"/>
        <v>0</v>
      </c>
      <c r="AC248" s="109">
        <f t="shared" si="7"/>
        <v>0</v>
      </c>
    </row>
    <row r="249" spans="2:29" x14ac:dyDescent="0.35">
      <c r="B249" s="63" t="s">
        <v>229</v>
      </c>
      <c r="C249" s="63" t="str">
        <f>IFERROR(VLOOKUP(B249,'Country and Student Data'!$B$5:$E$300,2,FALSE),"")</f>
        <v>UK</v>
      </c>
      <c r="D249" s="104">
        <f>IFERROR(
VLOOKUP($B249,'Country and Student Data'!$B$5:$D$300,3,FALSE)
+
IF(OR(C249="Home",C249="UK"),0,
IF('Flight Methodologies'!$D$4="A",'Flight Methodologies'!$E$9,
IF('Flight Methodologies'!$D$4="B",'Flight Methodologies'!$E$17,
IF('Flight Methodologies'!$D$4="C",'Flight Methodologies'!$E$29+'Flight Methodologies'!$E$30,'Flight Methodologies'!$E$39+'Flight Methodologies'!$E$40)))), "")</f>
        <v>641.24</v>
      </c>
      <c r="E249" s="101">
        <f>IFERROR(VLOOKUP(B249,'Country and Student Data'!B:E,4,FALSE),"")</f>
        <v>45</v>
      </c>
      <c r="G249" s="85">
        <v>2</v>
      </c>
      <c r="H249" s="66"/>
      <c r="I249" s="86">
        <v>0.25</v>
      </c>
      <c r="J249" s="86">
        <v>0.25</v>
      </c>
      <c r="K249" s="86"/>
      <c r="L249" s="86"/>
      <c r="M249" s="86"/>
      <c r="N249" s="86">
        <v>0.5</v>
      </c>
      <c r="O249" s="86"/>
      <c r="P249" s="86"/>
      <c r="R249" s="104">
        <f>IFERROR(
((I249*$D249*$E249*$G249*'Emission Factors'!$E$6))
+
IF(SUM($O249:$P249)=0,0,
IF('Flight Methodologies'!$D$4="A",(0.5*'Flight Methodologies'!$E$9*$E249*SUM($O249:$P249)*$G249*'Emission Factors'!$E$6),
IF('Flight Methodologies'!$D$4="B",(('Flight Methodologies'!$E$18*'Flight Methodologies'!$E$17*$E249*SUM($O249:$P249)*$G249*'Emission Factors'!$E$6)),
IF('Flight Methodologies'!$D$4="C",(0.5*'Flight Methodologies'!$E$30*$E249*SUM($O249:$P249)*$G249*'Emission Factors'!$E$6),(('Flight Methodologies'!$E$41*'Flight Methodologies'!$E$40*$E249*SUM($O249:$P249)*$G249*'Emission Factors'!$E$6)))
)))
+
IF($N249=0,0,
IF('Flight Methodologies'!$K$4="A",(0.5*'Flight Methodologies'!$K$9*$E249*$N249*$G249*'Emission Factors'!$E$6),(('Flight Methodologies'!$K$18*'Flight Methodologies'!$K$17*$E249*N249*$G249*'Emission Factors'!$E$6)))
),"")</f>
        <v>2424.5120160000001</v>
      </c>
      <c r="S249" s="104">
        <f>IFERROR(((J249*$D249*$E249*$G249*'Emission Factors'!$E$7))
+
IF(SUM($O249:$P249)=0,0,
IF('Flight Methodologies'!$D$4="A",(0.5*'Flight Methodologies'!$E$9*$E249*SUM($O249:$P249)*$G249*'Emission Factors'!$E$7),
IF('Flight Methodologies'!$D$4="B",(('Flight Methodologies'!$E$19*'Flight Methodologies'!$E$17*$E249*SUM($O249:$P249)*$G249*'Emission Factors'!$E$7)),
IF('Flight Methodologies'!$D$4="C",(0.5*'Flight Methodologies'!$E$30*$E249*SUM($O249:$P249)*$G249*'Emission Factors'!$E$7),(('Flight Methodologies'!$E$42*'Flight Methodologies'!$E$40*$E249*SUM($O249:$P249)*$G249*'Emission Factors'!$E$7)))
)))
+
IF($N249=0,0,
IF('Flight Methodologies'!$K$4="A",(0.5*'Flight Methodologies'!$K$9*$E249*$N249*$G249*'Emission Factors'!$E$7),(('Flight Methodologies'!$K$19*'Flight Methodologies'!$K$17*$E249*N249*$G249*'Emission Factors'!$E$7)))
),"")</f>
        <v>511.65661770000003</v>
      </c>
      <c r="T249" s="104">
        <f>IFERROR(((K249*$D249*$E249*$G249*'Emission Factors'!$E$8))
+
IF(SUM($O249:$P249)=0,0,
IF('Flight Methodologies'!$D$4="A",0,
IF('Flight Methodologies'!$D$4="B",(('Flight Methodologies'!$E$20*'Flight Methodologies'!$E$17*$E249*SUM($O249:$P249)*$G249*'Emission Factors'!$E$8)),
IF('Flight Methodologies'!$D$4="C",0,(('Flight Methodologies'!$E$43*'Flight Methodologies'!$E$40*$E249*SUM($O249:$P249)*$G249*'Emission Factors'!$E$8)))
)))
+
IF($N249=0,0,
IF('Flight Methodologies'!$K$4="A",0,(('Flight Methodologies'!$K$20*'Flight Methodologies'!$K$17*$E249*N249*$G249*'Emission Factors'!$E$8)))
),"")</f>
        <v>0</v>
      </c>
      <c r="U249" s="104">
        <f>IFERROR(((L249*$D249*$E249*$G249*'Emission Factors'!$E$9))
+
IF(SUM($O249:$P249)=0,0,
IF('Flight Methodologies'!$D$4="A",0,
IF('Flight Methodologies'!$D$4="B",(('Flight Methodologies'!$E$21*'Flight Methodologies'!$E$17*$E249*SUM($O249:$P249)*$G249*'Emission Factors'!$E$9)),
IF('Flight Methodologies'!$D$4="C",0,(('Flight Methodologies'!$E$44*'Flight Methodologies'!$E$40*$E249*SUM($O249:$P249)*$G249*'Emission Factors'!$E$9)))
)))
+
IF($N249=0,0,
IF('Flight Methodologies'!$K$4="A",0,(('Flight Methodologies'!$K$21*'Flight Methodologies'!$K$17*$E249*N249*$G249*'Emission Factors'!$E$9)))
),"")</f>
        <v>12.411272947651009</v>
      </c>
      <c r="V249" s="104">
        <f>IF(SUM(I249:P249)=0,"",
IF(SUM($O249:$P249)=0,0,
IF('Flight Methodologies'!$D$4="A",0,
IF('Flight Methodologies'!$D$4="B",(('Flight Methodologies'!$E$22*'Flight Methodologies'!$E$17*$E249*SUM($O249:$P249)*$G249*'Emission Factors'!$E$10)),
IF('Flight Methodologies'!$D$4="C",0,(('Flight Methodologies'!$E$45*'Flight Methodologies'!$E$40*$E249*SUM($O249:$P249)*$G249*'Emission Factors'!$E$10)))
)))
+
IF($N249=0,0,
IF('Flight Methodologies'!$K$4="A",0,(('Flight Methodologies'!$K$22*'Flight Methodologies'!$K$17*$E249*N249*$G249*'Emission Factors'!$E$10)))
))</f>
        <v>18.056713501497985</v>
      </c>
      <c r="W249" s="104">
        <f>IFERROR(((M249*$D249*$E249*$G249*'Emission Factors'!$E$11))
+
IF(SUM($O249:$P249)=0,0,
IF('Flight Methodologies'!$D$4="A",0,
IF('Flight Methodologies'!$D$4="B",0,
IF('Flight Methodologies'!$D$4="C",0,0)
)))
+
IF($N249=0,0,
IF('Flight Methodologies'!$K$4="A",0,0)
),"")</f>
        <v>0</v>
      </c>
      <c r="X249" s="104">
        <f>IFERROR(IF('Flight Methodologies'!$K$4="A",((($D249-'Flight Methodologies'!$K$9)*$E249*$G249*$N249*'Emission Factors'!$E$12)),((($D249-'Flight Methodologies'!$K$17)*$E249*$G249*$N249*'Emission Factors'!$E$12))
)
+
IF(SUM($O249:$P249)=0,0,
IF('Flight Methodologies'!$D$4="A",0,
IF('Flight Methodologies'!$D$4="B",0,
IF('Flight Methodologies'!$D$4="C",('Flight Methodologies'!$E$29*$E249*SUM($O249:$P249)*$G249*'Emission Factors'!$E$12),('Flight Methodologies'!$E$39*$E249*SUM($O249:$P249)*$G249*'Emission Factors'!$E$12))
))),"")</f>
        <v>7766.1585539999996</v>
      </c>
      <c r="Y249" s="104">
        <f>IFERROR(IF('Flight Methodologies'!$D$4="A",((($D249-'Flight Methodologies'!$E$9)*$E249*$G249*$O249*'Emission Factors'!$E$13)),
IF('Flight Methodologies'!$D$4="B",((($D249-'Flight Methodologies'!$E$17)*$E249*$G249*$O249*'Emission Factors'!$E$13)),
IF('Flight Methodologies'!$D$4="C",((($D249-SUM('Flight Methodologies'!$E$29:$E$30))*$E249*$G249*$O249*'Emission Factors'!$E$13)),((($D249-SUM('Flight Methodologies'!$E$39:$E$40))*$E249*$G249*$O249*'Emission Factors'!$E$13)))))
+
IF(SUM($O249:$P249)=0,0,
IF('Flight Methodologies'!$D$4="A",0,
IF('Flight Methodologies'!$D$4="B",0,
IF('Flight Methodologies'!$D$4="C",0,0)
)))
+
IF($N249=0,0,
IF('Flight Methodologies'!$K$4="A",0,0)
),"")</f>
        <v>0</v>
      </c>
      <c r="Z249" s="104">
        <f>IFERROR(IF('Flight Methodologies'!$D$4="A",((($D249-'Flight Methodologies'!$E$9)*$E249*$G249*$P249*'Emission Factors'!$E$14)),
IF('Flight Methodologies'!$D$4="B",((($D249-'Flight Methodologies'!$E$17)*$E249*$G249*$P249*'Emission Factors'!$E$14)),
IF('Flight Methodologies'!$D$4="C",((($D249-SUM('Flight Methodologies'!$E$29:$E$30))*$E249*$G249*$P249*'Emission Factors'!$E$14)),((($D249-SUM('Flight Methodologies'!$E$39:$E$40))*$E249*$G249*$P249*'Emission Factors'!$E$14)))))
+
IF(SUM($O249:$P249)=0,0,
IF('Flight Methodologies'!$D$4="A",0,
IF('Flight Methodologies'!$D$4="B",0,
IF('Flight Methodologies'!$D$4="C",0,0)
)))
+
IF($N249=0,0,
IF('Flight Methodologies'!$K$4="A",0,0)
),"")</f>
        <v>0</v>
      </c>
      <c r="AA249" s="169">
        <f t="shared" si="6"/>
        <v>10732.795174149149</v>
      </c>
      <c r="AC249" s="109">
        <f t="shared" si="7"/>
        <v>10.73279517414915</v>
      </c>
    </row>
    <row r="250" spans="2:29" x14ac:dyDescent="0.35">
      <c r="B250" s="63" t="s">
        <v>230</v>
      </c>
      <c r="C250" s="63" t="str">
        <f>IFERROR(VLOOKUP(B250,'Country and Student Data'!$B$5:$E$300,2,FALSE),"")</f>
        <v>Oceania</v>
      </c>
      <c r="D250" s="104">
        <f>IFERROR(
VLOOKUP($B250,'Country and Student Data'!$B$5:$D$300,3,FALSE)
+
IF(OR(C250="Home",C250="UK"),0,
IF('Flight Methodologies'!$D$4="A",'Flight Methodologies'!$E$9,
IF('Flight Methodologies'!$D$4="B",'Flight Methodologies'!$E$17,
IF('Flight Methodologies'!$D$4="C",'Flight Methodologies'!$E$29+'Flight Methodologies'!$E$30,'Flight Methodologies'!$E$39+'Flight Methodologies'!$E$40)))), "")</f>
        <v>16404.7</v>
      </c>
      <c r="E250" s="101">
        <f>IFERROR(VLOOKUP(B250,'Country and Student Data'!B:E,4,FALSE),"")</f>
        <v>0</v>
      </c>
      <c r="G250" s="85">
        <v>2</v>
      </c>
      <c r="H250" s="66"/>
      <c r="I250" s="86"/>
      <c r="J250" s="86"/>
      <c r="K250" s="86"/>
      <c r="L250" s="86"/>
      <c r="M250" s="86"/>
      <c r="N250" s="86"/>
      <c r="O250" s="86"/>
      <c r="P250" s="86">
        <v>1</v>
      </c>
      <c r="R250" s="104">
        <f>IFERROR(
((I250*$D250*$E250*$G250*'Emission Factors'!$E$6))
+
IF(SUM($O250:$P250)=0,0,
IF('Flight Methodologies'!$D$4="A",(0.5*'Flight Methodologies'!$E$9*$E250*SUM($O250:$P250)*$G250*'Emission Factors'!$E$6),
IF('Flight Methodologies'!$D$4="B",(('Flight Methodologies'!$E$18*'Flight Methodologies'!$E$17*$E250*SUM($O250:$P250)*$G250*'Emission Factors'!$E$6)),
IF('Flight Methodologies'!$D$4="C",(0.5*'Flight Methodologies'!$E$30*$E250*SUM($O250:$P250)*$G250*'Emission Factors'!$E$6),(('Flight Methodologies'!$E$41*'Flight Methodologies'!$E$40*$E250*SUM($O250:$P250)*$G250*'Emission Factors'!$E$6)))
)))
+
IF($N250=0,0,
IF('Flight Methodologies'!$K$4="A",(0.5*'Flight Methodologies'!$K$9*$E250*$N250*$G250*'Emission Factors'!$E$6),(('Flight Methodologies'!$K$18*'Flight Methodologies'!$K$17*$E250*N250*$G250*'Emission Factors'!$E$6)))
),"")</f>
        <v>0</v>
      </c>
      <c r="S250" s="104">
        <f>IFERROR(((J250*$D250*$E250*$G250*'Emission Factors'!$E$7))
+
IF(SUM($O250:$P250)=0,0,
IF('Flight Methodologies'!$D$4="A",(0.5*'Flight Methodologies'!$E$9*$E250*SUM($O250:$P250)*$G250*'Emission Factors'!$E$7),
IF('Flight Methodologies'!$D$4="B",(('Flight Methodologies'!$E$19*'Flight Methodologies'!$E$17*$E250*SUM($O250:$P250)*$G250*'Emission Factors'!$E$7)),
IF('Flight Methodologies'!$D$4="C",(0.5*'Flight Methodologies'!$E$30*$E250*SUM($O250:$P250)*$G250*'Emission Factors'!$E$7),(('Flight Methodologies'!$E$42*'Flight Methodologies'!$E$40*$E250*SUM($O250:$P250)*$G250*'Emission Factors'!$E$7)))
)))
+
IF($N250=0,0,
IF('Flight Methodologies'!$K$4="A",(0.5*'Flight Methodologies'!$K$9*$E250*$N250*$G250*'Emission Factors'!$E$7),(('Flight Methodologies'!$K$19*'Flight Methodologies'!$K$17*$E250*N250*$G250*'Emission Factors'!$E$7)))
),"")</f>
        <v>0</v>
      </c>
      <c r="T250" s="104">
        <f>IFERROR(((K250*$D250*$E250*$G250*'Emission Factors'!$E$8))
+
IF(SUM($O250:$P250)=0,0,
IF('Flight Methodologies'!$D$4="A",0,
IF('Flight Methodologies'!$D$4="B",(('Flight Methodologies'!$E$20*'Flight Methodologies'!$E$17*$E250*SUM($O250:$P250)*$G250*'Emission Factors'!$E$8)),
IF('Flight Methodologies'!$D$4="C",0,(('Flight Methodologies'!$E$43*'Flight Methodologies'!$E$40*$E250*SUM($O250:$P250)*$G250*'Emission Factors'!$E$8)))
)))
+
IF($N250=0,0,
IF('Flight Methodologies'!$K$4="A",0,(('Flight Methodologies'!$K$20*'Flight Methodologies'!$K$17*$E250*N250*$G250*'Emission Factors'!$E$8)))
),"")</f>
        <v>0</v>
      </c>
      <c r="U250" s="104">
        <f>IFERROR(((L250*$D250*$E250*$G250*'Emission Factors'!$E$9))
+
IF(SUM($O250:$P250)=0,0,
IF('Flight Methodologies'!$D$4="A",0,
IF('Flight Methodologies'!$D$4="B",(('Flight Methodologies'!$E$21*'Flight Methodologies'!$E$17*$E250*SUM($O250:$P250)*$G250*'Emission Factors'!$E$9)),
IF('Flight Methodologies'!$D$4="C",0,(('Flight Methodologies'!$E$44*'Flight Methodologies'!$E$40*$E250*SUM($O250:$P250)*$G250*'Emission Factors'!$E$9)))
)))
+
IF($N250=0,0,
IF('Flight Methodologies'!$K$4="A",0,(('Flight Methodologies'!$K$21*'Flight Methodologies'!$K$17*$E250*N250*$G250*'Emission Factors'!$E$9)))
),"")</f>
        <v>0</v>
      </c>
      <c r="V250" s="104">
        <f>IF(SUM(I250:P250)=0,"",
IF(SUM($O250:$P250)=0,0,
IF('Flight Methodologies'!$D$4="A",0,
IF('Flight Methodologies'!$D$4="B",(('Flight Methodologies'!$E$22*'Flight Methodologies'!$E$17*$E250*SUM($O250:$P250)*$G250*'Emission Factors'!$E$10)),
IF('Flight Methodologies'!$D$4="C",0,(('Flight Methodologies'!$E$45*'Flight Methodologies'!$E$40*$E250*SUM($O250:$P250)*$G250*'Emission Factors'!$E$10)))
)))
+
IF($N250=0,0,
IF('Flight Methodologies'!$K$4="A",0,(('Flight Methodologies'!$K$22*'Flight Methodologies'!$K$17*$E250*N250*$G250*'Emission Factors'!$E$10)))
))</f>
        <v>0</v>
      </c>
      <c r="W250" s="104">
        <f>IFERROR(((M250*$D250*$E250*$G250*'Emission Factors'!$E$11))
+
IF(SUM($O250:$P250)=0,0,
IF('Flight Methodologies'!$D$4="A",0,
IF('Flight Methodologies'!$D$4="B",0,
IF('Flight Methodologies'!$D$4="C",0,0)
)))
+
IF($N250=0,0,
IF('Flight Methodologies'!$K$4="A",0,0)
),"")</f>
        <v>0</v>
      </c>
      <c r="X250" s="104">
        <f>IFERROR(IF('Flight Methodologies'!$K$4="A",((($D250-'Flight Methodologies'!$K$9)*$E250*$G250*$N250*'Emission Factors'!$E$12)),((($D250-'Flight Methodologies'!$K$17)*$E250*$G250*$N250*'Emission Factors'!$E$12))
)
+
IF(SUM($O250:$P250)=0,0,
IF('Flight Methodologies'!$D$4="A",0,
IF('Flight Methodologies'!$D$4="B",0,
IF('Flight Methodologies'!$D$4="C",('Flight Methodologies'!$E$29*$E250*SUM($O250:$P250)*$G250*'Emission Factors'!$E$12),('Flight Methodologies'!$E$39*$E250*SUM($O250:$P250)*$G250*'Emission Factors'!$E$12))
))),"")</f>
        <v>0</v>
      </c>
      <c r="Y250" s="104">
        <f>IFERROR(IF('Flight Methodologies'!$D$4="A",((($D250-'Flight Methodologies'!$E$9)*$E250*$G250*$O250*'Emission Factors'!$E$13)),
IF('Flight Methodologies'!$D$4="B",((($D250-'Flight Methodologies'!$E$17)*$E250*$G250*$O250*'Emission Factors'!$E$13)),
IF('Flight Methodologies'!$D$4="C",((($D250-SUM('Flight Methodologies'!$E$29:$E$30))*$E250*$G250*$O250*'Emission Factors'!$E$13)),((($D250-SUM('Flight Methodologies'!$E$39:$E$40))*$E250*$G250*$O250*'Emission Factors'!$E$13)))))
+
IF(SUM($O250:$P250)=0,0,
IF('Flight Methodologies'!$D$4="A",0,
IF('Flight Methodologies'!$D$4="B",0,
IF('Flight Methodologies'!$D$4="C",0,0)
)))
+
IF($N250=0,0,
IF('Flight Methodologies'!$K$4="A",0,0)
),"")</f>
        <v>0</v>
      </c>
      <c r="Z250" s="104">
        <f>IFERROR(IF('Flight Methodologies'!$D$4="A",((($D250-'Flight Methodologies'!$E$9)*$E250*$G250*$P250*'Emission Factors'!$E$14)),
IF('Flight Methodologies'!$D$4="B",((($D250-'Flight Methodologies'!$E$17)*$E250*$G250*$P250*'Emission Factors'!$E$14)),
IF('Flight Methodologies'!$D$4="C",((($D250-SUM('Flight Methodologies'!$E$29:$E$30))*$E250*$G250*$P250*'Emission Factors'!$E$14)),((($D250-SUM('Flight Methodologies'!$E$39:$E$40))*$E250*$G250*$P250*'Emission Factors'!$E$14)))))
+
IF(SUM($O250:$P250)=0,0,
IF('Flight Methodologies'!$D$4="A",0,
IF('Flight Methodologies'!$D$4="B",0,
IF('Flight Methodologies'!$D$4="C",0,0)
)))
+
IF($N250=0,0,
IF('Flight Methodologies'!$K$4="A",0,0)
),"")</f>
        <v>0</v>
      </c>
      <c r="AA250" s="169">
        <f t="shared" si="6"/>
        <v>0</v>
      </c>
      <c r="AC250" s="109">
        <f t="shared" si="7"/>
        <v>0</v>
      </c>
    </row>
    <row r="251" spans="2:29" x14ac:dyDescent="0.35">
      <c r="B251" s="63" t="s">
        <v>231</v>
      </c>
      <c r="C251" s="63" t="str">
        <f>IFERROR(VLOOKUP(B251,'Country and Student Data'!$B$5:$E$300,2,FALSE),"")</f>
        <v>Africa</v>
      </c>
      <c r="D251" s="104">
        <f>IFERROR(
VLOOKUP($B251,'Country and Student Data'!$B$5:$D$300,3,FALSE)
+
IF(OR(C251="Home",C251="UK"),0,
IF('Flight Methodologies'!$D$4="A",'Flight Methodologies'!$E$9,
IF('Flight Methodologies'!$D$4="B",'Flight Methodologies'!$E$17,
IF('Flight Methodologies'!$D$4="C",'Flight Methodologies'!$E$29+'Flight Methodologies'!$E$30,'Flight Methodologies'!$E$39+'Flight Methodologies'!$E$40)))), "")</f>
        <v>3576.42</v>
      </c>
      <c r="E251" s="101">
        <f>IFERROR(VLOOKUP(B251,'Country and Student Data'!B:E,4,FALSE),"")</f>
        <v>0</v>
      </c>
      <c r="G251" s="85">
        <v>2</v>
      </c>
      <c r="H251" s="66"/>
      <c r="I251" s="86"/>
      <c r="J251" s="86"/>
      <c r="K251" s="86"/>
      <c r="L251" s="86"/>
      <c r="M251" s="86"/>
      <c r="N251" s="86"/>
      <c r="O251" s="86"/>
      <c r="P251" s="86">
        <v>1</v>
      </c>
      <c r="R251" s="104">
        <f>IFERROR(
((I251*$D251*$E251*$G251*'Emission Factors'!$E$6))
+
IF(SUM($O251:$P251)=0,0,
IF('Flight Methodologies'!$D$4="A",(0.5*'Flight Methodologies'!$E$9*$E251*SUM($O251:$P251)*$G251*'Emission Factors'!$E$6),
IF('Flight Methodologies'!$D$4="B",(('Flight Methodologies'!$E$18*'Flight Methodologies'!$E$17*$E251*SUM($O251:$P251)*$G251*'Emission Factors'!$E$6)),
IF('Flight Methodologies'!$D$4="C",(0.5*'Flight Methodologies'!$E$30*$E251*SUM($O251:$P251)*$G251*'Emission Factors'!$E$6),(('Flight Methodologies'!$E$41*'Flight Methodologies'!$E$40*$E251*SUM($O251:$P251)*$G251*'Emission Factors'!$E$6)))
)))
+
IF($N251=0,0,
IF('Flight Methodologies'!$K$4="A",(0.5*'Flight Methodologies'!$K$9*$E251*$N251*$G251*'Emission Factors'!$E$6),(('Flight Methodologies'!$K$18*'Flight Methodologies'!$K$17*$E251*N251*$G251*'Emission Factors'!$E$6)))
),"")</f>
        <v>0</v>
      </c>
      <c r="S251" s="104">
        <f>IFERROR(((J251*$D251*$E251*$G251*'Emission Factors'!$E$7))
+
IF(SUM($O251:$P251)=0,0,
IF('Flight Methodologies'!$D$4="A",(0.5*'Flight Methodologies'!$E$9*$E251*SUM($O251:$P251)*$G251*'Emission Factors'!$E$7),
IF('Flight Methodologies'!$D$4="B",(('Flight Methodologies'!$E$19*'Flight Methodologies'!$E$17*$E251*SUM($O251:$P251)*$G251*'Emission Factors'!$E$7)),
IF('Flight Methodologies'!$D$4="C",(0.5*'Flight Methodologies'!$E$30*$E251*SUM($O251:$P251)*$G251*'Emission Factors'!$E$7),(('Flight Methodologies'!$E$42*'Flight Methodologies'!$E$40*$E251*SUM($O251:$P251)*$G251*'Emission Factors'!$E$7)))
)))
+
IF($N251=0,0,
IF('Flight Methodologies'!$K$4="A",(0.5*'Flight Methodologies'!$K$9*$E251*$N251*$G251*'Emission Factors'!$E$7),(('Flight Methodologies'!$K$19*'Flight Methodologies'!$K$17*$E251*N251*$G251*'Emission Factors'!$E$7)))
),"")</f>
        <v>0</v>
      </c>
      <c r="T251" s="104">
        <f>IFERROR(((K251*$D251*$E251*$G251*'Emission Factors'!$E$8))
+
IF(SUM($O251:$P251)=0,0,
IF('Flight Methodologies'!$D$4="A",0,
IF('Flight Methodologies'!$D$4="B",(('Flight Methodologies'!$E$20*'Flight Methodologies'!$E$17*$E251*SUM($O251:$P251)*$G251*'Emission Factors'!$E$8)),
IF('Flight Methodologies'!$D$4="C",0,(('Flight Methodologies'!$E$43*'Flight Methodologies'!$E$40*$E251*SUM($O251:$P251)*$G251*'Emission Factors'!$E$8)))
)))
+
IF($N251=0,0,
IF('Flight Methodologies'!$K$4="A",0,(('Flight Methodologies'!$K$20*'Flight Methodologies'!$K$17*$E251*N251*$G251*'Emission Factors'!$E$8)))
),"")</f>
        <v>0</v>
      </c>
      <c r="U251" s="104">
        <f>IFERROR(((L251*$D251*$E251*$G251*'Emission Factors'!$E$9))
+
IF(SUM($O251:$P251)=0,0,
IF('Flight Methodologies'!$D$4="A",0,
IF('Flight Methodologies'!$D$4="B",(('Flight Methodologies'!$E$21*'Flight Methodologies'!$E$17*$E251*SUM($O251:$P251)*$G251*'Emission Factors'!$E$9)),
IF('Flight Methodologies'!$D$4="C",0,(('Flight Methodologies'!$E$44*'Flight Methodologies'!$E$40*$E251*SUM($O251:$P251)*$G251*'Emission Factors'!$E$9)))
)))
+
IF($N251=0,0,
IF('Flight Methodologies'!$K$4="A",0,(('Flight Methodologies'!$K$21*'Flight Methodologies'!$K$17*$E251*N251*$G251*'Emission Factors'!$E$9)))
),"")</f>
        <v>0</v>
      </c>
      <c r="V251" s="104">
        <f>IF(SUM(I251:P251)=0,"",
IF(SUM($O251:$P251)=0,0,
IF('Flight Methodologies'!$D$4="A",0,
IF('Flight Methodologies'!$D$4="B",(('Flight Methodologies'!$E$22*'Flight Methodologies'!$E$17*$E251*SUM($O251:$P251)*$G251*'Emission Factors'!$E$10)),
IF('Flight Methodologies'!$D$4="C",0,(('Flight Methodologies'!$E$45*'Flight Methodologies'!$E$40*$E251*SUM($O251:$P251)*$G251*'Emission Factors'!$E$10)))
)))
+
IF($N251=0,0,
IF('Flight Methodologies'!$K$4="A",0,(('Flight Methodologies'!$K$22*'Flight Methodologies'!$K$17*$E251*N251*$G251*'Emission Factors'!$E$10)))
))</f>
        <v>0</v>
      </c>
      <c r="W251" s="104">
        <f>IFERROR(((M251*$D251*$E251*$G251*'Emission Factors'!$E$11))
+
IF(SUM($O251:$P251)=0,0,
IF('Flight Methodologies'!$D$4="A",0,
IF('Flight Methodologies'!$D$4="B",0,
IF('Flight Methodologies'!$D$4="C",0,0)
)))
+
IF($N251=0,0,
IF('Flight Methodologies'!$K$4="A",0,0)
),"")</f>
        <v>0</v>
      </c>
      <c r="X251" s="104">
        <f>IFERROR(IF('Flight Methodologies'!$K$4="A",((($D251-'Flight Methodologies'!$K$9)*$E251*$G251*$N251*'Emission Factors'!$E$12)),((($D251-'Flight Methodologies'!$K$17)*$E251*$G251*$N251*'Emission Factors'!$E$12))
)
+
IF(SUM($O251:$P251)=0,0,
IF('Flight Methodologies'!$D$4="A",0,
IF('Flight Methodologies'!$D$4="B",0,
IF('Flight Methodologies'!$D$4="C",('Flight Methodologies'!$E$29*$E251*SUM($O251:$P251)*$G251*'Emission Factors'!$E$12),('Flight Methodologies'!$E$39*$E251*SUM($O251:$P251)*$G251*'Emission Factors'!$E$12))
))),"")</f>
        <v>0</v>
      </c>
      <c r="Y251" s="104">
        <f>IFERROR(IF('Flight Methodologies'!$D$4="A",((($D251-'Flight Methodologies'!$E$9)*$E251*$G251*$O251*'Emission Factors'!$E$13)),
IF('Flight Methodologies'!$D$4="B",((($D251-'Flight Methodologies'!$E$17)*$E251*$G251*$O251*'Emission Factors'!$E$13)),
IF('Flight Methodologies'!$D$4="C",((($D251-SUM('Flight Methodologies'!$E$29:$E$30))*$E251*$G251*$O251*'Emission Factors'!$E$13)),((($D251-SUM('Flight Methodologies'!$E$39:$E$40))*$E251*$G251*$O251*'Emission Factors'!$E$13)))))
+
IF(SUM($O251:$P251)=0,0,
IF('Flight Methodologies'!$D$4="A",0,
IF('Flight Methodologies'!$D$4="B",0,
IF('Flight Methodologies'!$D$4="C",0,0)
)))
+
IF($N251=0,0,
IF('Flight Methodologies'!$K$4="A",0,0)
),"")</f>
        <v>0</v>
      </c>
      <c r="Z251" s="104">
        <f>IFERROR(IF('Flight Methodologies'!$D$4="A",((($D251-'Flight Methodologies'!$E$9)*$E251*$G251*$P251*'Emission Factors'!$E$14)),
IF('Flight Methodologies'!$D$4="B",((($D251-'Flight Methodologies'!$E$17)*$E251*$G251*$P251*'Emission Factors'!$E$14)),
IF('Flight Methodologies'!$D$4="C",((($D251-SUM('Flight Methodologies'!$E$29:$E$30))*$E251*$G251*$P251*'Emission Factors'!$E$14)),((($D251-SUM('Flight Methodologies'!$E$39:$E$40))*$E251*$G251*$P251*'Emission Factors'!$E$14)))))
+
IF(SUM($O251:$P251)=0,0,
IF('Flight Methodologies'!$D$4="A",0,
IF('Flight Methodologies'!$D$4="B",0,
IF('Flight Methodologies'!$D$4="C",0,0)
)))
+
IF($N251=0,0,
IF('Flight Methodologies'!$K$4="A",0,0)
),"")</f>
        <v>0</v>
      </c>
      <c r="AA251" s="169">
        <f t="shared" si="6"/>
        <v>0</v>
      </c>
      <c r="AC251" s="109">
        <f t="shared" si="7"/>
        <v>0</v>
      </c>
    </row>
    <row r="252" spans="2:29" x14ac:dyDescent="0.35">
      <c r="B252" s="63" t="s">
        <v>232</v>
      </c>
      <c r="C252" s="63" t="str">
        <f>IFERROR(VLOOKUP(B252,'Country and Student Data'!$B$5:$E$300,2,FALSE),"")</f>
        <v>Asia</v>
      </c>
      <c r="D252" s="104">
        <f>IFERROR(
VLOOKUP($B252,'Country and Student Data'!$B$5:$D$300,3,FALSE)
+
IF(OR(C252="Home",C252="UK"),0,
IF('Flight Methodologies'!$D$4="A",'Flight Methodologies'!$E$9,
IF('Flight Methodologies'!$D$4="B",'Flight Methodologies'!$E$17,
IF('Flight Methodologies'!$D$4="C",'Flight Methodologies'!$E$29+'Flight Methodologies'!$E$30,'Flight Methodologies'!$E$39+'Flight Methodologies'!$E$40)))), "")</f>
        <v>6247.57</v>
      </c>
      <c r="E252" s="101">
        <f>IFERROR(VLOOKUP(B252,'Country and Student Data'!B:E,4,FALSE),"")</f>
        <v>1</v>
      </c>
      <c r="G252" s="85">
        <v>2</v>
      </c>
      <c r="H252" s="66"/>
      <c r="I252" s="86"/>
      <c r="J252" s="86"/>
      <c r="K252" s="86"/>
      <c r="L252" s="86"/>
      <c r="M252" s="86"/>
      <c r="N252" s="86"/>
      <c r="O252" s="86"/>
      <c r="P252" s="86">
        <v>1</v>
      </c>
      <c r="R252" s="104">
        <f>IFERROR(
((I252*$D252*$E252*$G252*'Emission Factors'!$E$6))
+
IF(SUM($O252:$P252)=0,0,
IF('Flight Methodologies'!$D$4="A",(0.5*'Flight Methodologies'!$E$9*$E252*SUM($O252:$P252)*$G252*'Emission Factors'!$E$6),
IF('Flight Methodologies'!$D$4="B",(('Flight Methodologies'!$E$18*'Flight Methodologies'!$E$17*$E252*SUM($O252:$P252)*$G252*'Emission Factors'!$E$6)),
IF('Flight Methodologies'!$D$4="C",(0.5*'Flight Methodologies'!$E$30*$E252*SUM($O252:$P252)*$G252*'Emission Factors'!$E$6),(('Flight Methodologies'!$E$41*'Flight Methodologies'!$E$40*$E252*SUM($O252:$P252)*$G252*'Emission Factors'!$E$6)))
)))
+
IF($N252=0,0,
IF('Flight Methodologies'!$K$4="A",(0.5*'Flight Methodologies'!$K$9*$E252*$N252*$G252*'Emission Factors'!$E$6),(('Flight Methodologies'!$K$18*'Flight Methodologies'!$K$17*$E252*N252*$G252*'Emission Factors'!$E$6)))
),"")</f>
        <v>0.8998560000000001</v>
      </c>
      <c r="S252" s="104">
        <f>IFERROR(((J252*$D252*$E252*$G252*'Emission Factors'!$E$7))
+
IF(SUM($O252:$P252)=0,0,
IF('Flight Methodologies'!$D$4="A",(0.5*'Flight Methodologies'!$E$9*$E252*SUM($O252:$P252)*$G252*'Emission Factors'!$E$7),
IF('Flight Methodologies'!$D$4="B",(('Flight Methodologies'!$E$19*'Flight Methodologies'!$E$17*$E252*SUM($O252:$P252)*$G252*'Emission Factors'!$E$7)),
IF('Flight Methodologies'!$D$4="C",(0.5*'Flight Methodologies'!$E$30*$E252*SUM($O252:$P252)*$G252*'Emission Factors'!$E$7),(('Flight Methodologies'!$E$42*'Flight Methodologies'!$E$40*$E252*SUM($O252:$P252)*$G252*'Emission Factors'!$E$7)))
)))
+
IF($N252=0,0,
IF('Flight Methodologies'!$K$4="A",(0.5*'Flight Methodologies'!$K$9*$E252*$N252*$G252*'Emission Factors'!$E$7),(('Flight Methodologies'!$K$19*'Flight Methodologies'!$K$17*$E252*N252*$G252*'Emission Factors'!$E$7)))
),"")</f>
        <v>0</v>
      </c>
      <c r="T252" s="104">
        <f>IFERROR(((K252*$D252*$E252*$G252*'Emission Factors'!$E$8))
+
IF(SUM($O252:$P252)=0,0,
IF('Flight Methodologies'!$D$4="A",0,
IF('Flight Methodologies'!$D$4="B",(('Flight Methodologies'!$E$20*'Flight Methodologies'!$E$17*$E252*SUM($O252:$P252)*$G252*'Emission Factors'!$E$8)),
IF('Flight Methodologies'!$D$4="C",0,(('Flight Methodologies'!$E$43*'Flight Methodologies'!$E$40*$E252*SUM($O252:$P252)*$G252*'Emission Factors'!$E$8)))
)))
+
IF($N252=0,0,
IF('Flight Methodologies'!$K$4="A",0,(('Flight Methodologies'!$K$20*'Flight Methodologies'!$K$17*$E252*N252*$G252*'Emission Factors'!$E$8)))
),"")</f>
        <v>0</v>
      </c>
      <c r="U252" s="104">
        <f>IFERROR(((L252*$D252*$E252*$G252*'Emission Factors'!$E$9))
+
IF(SUM($O252:$P252)=0,0,
IF('Flight Methodologies'!$D$4="A",0,
IF('Flight Methodologies'!$D$4="B",(('Flight Methodologies'!$E$21*'Flight Methodologies'!$E$17*$E252*SUM($O252:$P252)*$G252*'Emission Factors'!$E$9)),
IF('Flight Methodologies'!$D$4="C",0,(('Flight Methodologies'!$E$44*'Flight Methodologies'!$E$40*$E252*SUM($O252:$P252)*$G252*'Emission Factors'!$E$9)))
)))
+
IF($N252=0,0,
IF('Flight Methodologies'!$K$4="A",0,(('Flight Methodologies'!$K$21*'Flight Methodologies'!$K$17*$E252*N252*$G252*'Emission Factors'!$E$9)))
),"")</f>
        <v>0.55161213100671147</v>
      </c>
      <c r="V252" s="104">
        <f>IF(SUM(I252:P252)=0,"",
IF(SUM($O252:$P252)=0,0,
IF('Flight Methodologies'!$D$4="A",0,
IF('Flight Methodologies'!$D$4="B",(('Flight Methodologies'!$E$22*'Flight Methodologies'!$E$17*$E252*SUM($O252:$P252)*$G252*'Emission Factors'!$E$10)),
IF('Flight Methodologies'!$D$4="C",0,(('Flight Methodologies'!$E$45*'Flight Methodologies'!$E$40*$E252*SUM($O252:$P252)*$G252*'Emission Factors'!$E$10)))
)))
+
IF($N252=0,0,
IF('Flight Methodologies'!$K$4="A",0,(('Flight Methodologies'!$K$22*'Flight Methodologies'!$K$17*$E252*N252*$G252*'Emission Factors'!$E$10)))
))</f>
        <v>0.80252060006657711</v>
      </c>
      <c r="W252" s="104">
        <f>IFERROR(((M252*$D252*$E252*$G252*'Emission Factors'!$E$11))
+
IF(SUM($O252:$P252)=0,0,
IF('Flight Methodologies'!$D$4="A",0,
IF('Flight Methodologies'!$D$4="B",0,
IF('Flight Methodologies'!$D$4="C",0,0)
)))
+
IF($N252=0,0,
IF('Flight Methodologies'!$K$4="A",0,0)
),"")</f>
        <v>0</v>
      </c>
      <c r="X252" s="104">
        <f>IFERROR(IF('Flight Methodologies'!$K$4="A",((($D252-'Flight Methodologies'!$K$9)*$E252*$G252*$N252*'Emission Factors'!$E$12)),((($D252-'Flight Methodologies'!$K$17)*$E252*$G252*$N252*'Emission Factors'!$E$12))
)
+
IF(SUM($O252:$P252)=0,0,
IF('Flight Methodologies'!$D$4="A",0,
IF('Flight Methodologies'!$D$4="B",0,
IF('Flight Methodologies'!$D$4="C",('Flight Methodologies'!$E$29*$E252*SUM($O252:$P252)*$G252*'Emission Factors'!$E$12),('Flight Methodologies'!$E$39*$E252*SUM($O252:$P252)*$G252*'Emission Factors'!$E$12))
))),"")</f>
        <v>352.97474519999997</v>
      </c>
      <c r="Y252" s="104">
        <f>IFERROR(IF('Flight Methodologies'!$D$4="A",((($D252-'Flight Methodologies'!$E$9)*$E252*$G252*$O252*'Emission Factors'!$E$13)),
IF('Flight Methodologies'!$D$4="B",((($D252-'Flight Methodologies'!$E$17)*$E252*$G252*$O252*'Emission Factors'!$E$13)),
IF('Flight Methodologies'!$D$4="C",((($D252-SUM('Flight Methodologies'!$E$29:$E$30))*$E252*$G252*$O252*'Emission Factors'!$E$13)),((($D252-SUM('Flight Methodologies'!$E$39:$E$40))*$E252*$G252*$O252*'Emission Factors'!$E$13)))))
+
IF(SUM($O252:$P252)=0,0,
IF('Flight Methodologies'!$D$4="A",0,
IF('Flight Methodologies'!$D$4="B",0,
IF('Flight Methodologies'!$D$4="C",0,0)
)))
+
IF($N252=0,0,
IF('Flight Methodologies'!$K$4="A",0,0)
),"")</f>
        <v>0</v>
      </c>
      <c r="Z252" s="104">
        <f>IFERROR(IF('Flight Methodologies'!$D$4="A",((($D252-'Flight Methodologies'!$E$9)*$E252*$G252*$P252*'Emission Factors'!$E$14)),
IF('Flight Methodologies'!$D$4="B",((($D252-'Flight Methodologies'!$E$17)*$E252*$G252*$P252*'Emission Factors'!$E$14)),
IF('Flight Methodologies'!$D$4="C",((($D252-SUM('Flight Methodologies'!$E$29:$E$30))*$E252*$G252*$P252*'Emission Factors'!$E$14)),((($D252-SUM('Flight Methodologies'!$E$39:$E$40))*$E252*$G252*$P252*'Emission Factors'!$E$14)))))
+
IF(SUM($O252:$P252)=0,0,
IF('Flight Methodologies'!$D$4="A",0,
IF('Flight Methodologies'!$D$4="B",0,
IF('Flight Methodologies'!$D$4="C",0,0)
)))
+
IF($N252=0,0,
IF('Flight Methodologies'!$K$4="A",0,0)
),"")</f>
        <v>2238.03024</v>
      </c>
      <c r="AA252" s="169">
        <f t="shared" si="6"/>
        <v>2593.2589739310733</v>
      </c>
      <c r="AC252" s="109">
        <f t="shared" si="7"/>
        <v>2.5932589739310732</v>
      </c>
    </row>
    <row r="253" spans="2:29" x14ac:dyDescent="0.35">
      <c r="B253" s="63" t="s">
        <v>233</v>
      </c>
      <c r="C253" s="63" t="str">
        <f>IFERROR(VLOOKUP(B253,'Country and Student Data'!$B$5:$E$300,2,FALSE),"")</f>
        <v>Africa</v>
      </c>
      <c r="D253" s="104">
        <f>IFERROR(
VLOOKUP($B253,'Country and Student Data'!$B$5:$D$300,3,FALSE)
+
IF(OR(C253="Home",C253="UK"),0,
IF('Flight Methodologies'!$D$4="A",'Flight Methodologies'!$E$9,
IF('Flight Methodologies'!$D$4="B",'Flight Methodologies'!$E$17,
IF('Flight Methodologies'!$D$4="C",'Flight Methodologies'!$E$29+'Flight Methodologies'!$E$30,'Flight Methodologies'!$E$39+'Flight Methodologies'!$E$40)))), "")</f>
        <v>8500.57</v>
      </c>
      <c r="E253" s="101">
        <f>IFERROR(VLOOKUP(B253,'Country and Student Data'!B:E,4,FALSE),"")</f>
        <v>2</v>
      </c>
      <c r="G253" s="85">
        <v>2</v>
      </c>
      <c r="H253" s="66"/>
      <c r="I253" s="86"/>
      <c r="J253" s="86"/>
      <c r="K253" s="86"/>
      <c r="L253" s="86"/>
      <c r="M253" s="86"/>
      <c r="N253" s="86"/>
      <c r="O253" s="86"/>
      <c r="P253" s="86">
        <v>1</v>
      </c>
      <c r="R253" s="104">
        <f>IFERROR(
((I253*$D253*$E253*$G253*'Emission Factors'!$E$6))
+
IF(SUM($O253:$P253)=0,0,
IF('Flight Methodologies'!$D$4="A",(0.5*'Flight Methodologies'!$E$9*$E253*SUM($O253:$P253)*$G253*'Emission Factors'!$E$6),
IF('Flight Methodologies'!$D$4="B",(('Flight Methodologies'!$E$18*'Flight Methodologies'!$E$17*$E253*SUM($O253:$P253)*$G253*'Emission Factors'!$E$6)),
IF('Flight Methodologies'!$D$4="C",(0.5*'Flight Methodologies'!$E$30*$E253*SUM($O253:$P253)*$G253*'Emission Factors'!$E$6),(('Flight Methodologies'!$E$41*'Flight Methodologies'!$E$40*$E253*SUM($O253:$P253)*$G253*'Emission Factors'!$E$6)))
)))
+
IF($N253=0,0,
IF('Flight Methodologies'!$K$4="A",(0.5*'Flight Methodologies'!$K$9*$E253*$N253*$G253*'Emission Factors'!$E$6),(('Flight Methodologies'!$K$18*'Flight Methodologies'!$K$17*$E253*N253*$G253*'Emission Factors'!$E$6)))
),"")</f>
        <v>1.7997120000000002</v>
      </c>
      <c r="S253" s="104">
        <f>IFERROR(((J253*$D253*$E253*$G253*'Emission Factors'!$E$7))
+
IF(SUM($O253:$P253)=0,0,
IF('Flight Methodologies'!$D$4="A",(0.5*'Flight Methodologies'!$E$9*$E253*SUM($O253:$P253)*$G253*'Emission Factors'!$E$7),
IF('Flight Methodologies'!$D$4="B",(('Flight Methodologies'!$E$19*'Flight Methodologies'!$E$17*$E253*SUM($O253:$P253)*$G253*'Emission Factors'!$E$7)),
IF('Flight Methodologies'!$D$4="C",(0.5*'Flight Methodologies'!$E$30*$E253*SUM($O253:$P253)*$G253*'Emission Factors'!$E$7),(('Flight Methodologies'!$E$42*'Flight Methodologies'!$E$40*$E253*SUM($O253:$P253)*$G253*'Emission Factors'!$E$7)))
)))
+
IF($N253=0,0,
IF('Flight Methodologies'!$K$4="A",(0.5*'Flight Methodologies'!$K$9*$E253*$N253*$G253*'Emission Factors'!$E$7),(('Flight Methodologies'!$K$19*'Flight Methodologies'!$K$17*$E253*N253*$G253*'Emission Factors'!$E$7)))
),"")</f>
        <v>0</v>
      </c>
      <c r="T253" s="104">
        <f>IFERROR(((K253*$D253*$E253*$G253*'Emission Factors'!$E$8))
+
IF(SUM($O253:$P253)=0,0,
IF('Flight Methodologies'!$D$4="A",0,
IF('Flight Methodologies'!$D$4="B",(('Flight Methodologies'!$E$20*'Flight Methodologies'!$E$17*$E253*SUM($O253:$P253)*$G253*'Emission Factors'!$E$8)),
IF('Flight Methodologies'!$D$4="C",0,(('Flight Methodologies'!$E$43*'Flight Methodologies'!$E$40*$E253*SUM($O253:$P253)*$G253*'Emission Factors'!$E$8)))
)))
+
IF($N253=0,0,
IF('Flight Methodologies'!$K$4="A",0,(('Flight Methodologies'!$K$20*'Flight Methodologies'!$K$17*$E253*N253*$G253*'Emission Factors'!$E$8)))
),"")</f>
        <v>0</v>
      </c>
      <c r="U253" s="104">
        <f>IFERROR(((L253*$D253*$E253*$G253*'Emission Factors'!$E$9))
+
IF(SUM($O253:$P253)=0,0,
IF('Flight Methodologies'!$D$4="A",0,
IF('Flight Methodologies'!$D$4="B",(('Flight Methodologies'!$E$21*'Flight Methodologies'!$E$17*$E253*SUM($O253:$P253)*$G253*'Emission Factors'!$E$9)),
IF('Flight Methodologies'!$D$4="C",0,(('Flight Methodologies'!$E$44*'Flight Methodologies'!$E$40*$E253*SUM($O253:$P253)*$G253*'Emission Factors'!$E$9)))
)))
+
IF($N253=0,0,
IF('Flight Methodologies'!$K$4="A",0,(('Flight Methodologies'!$K$21*'Flight Methodologies'!$K$17*$E253*N253*$G253*'Emission Factors'!$E$9)))
),"")</f>
        <v>1.1032242620134229</v>
      </c>
      <c r="V253" s="104">
        <f>IF(SUM(I253:P253)=0,"",
IF(SUM($O253:$P253)=0,0,
IF('Flight Methodologies'!$D$4="A",0,
IF('Flight Methodologies'!$D$4="B",(('Flight Methodologies'!$E$22*'Flight Methodologies'!$E$17*$E253*SUM($O253:$P253)*$G253*'Emission Factors'!$E$10)),
IF('Flight Methodologies'!$D$4="C",0,(('Flight Methodologies'!$E$45*'Flight Methodologies'!$E$40*$E253*SUM($O253:$P253)*$G253*'Emission Factors'!$E$10)))
)))
+
IF($N253=0,0,
IF('Flight Methodologies'!$K$4="A",0,(('Flight Methodologies'!$K$22*'Flight Methodologies'!$K$17*$E253*N253*$G253*'Emission Factors'!$E$10)))
))</f>
        <v>1.6050412001331542</v>
      </c>
      <c r="W253" s="104">
        <f>IFERROR(((M253*$D253*$E253*$G253*'Emission Factors'!$E$11))
+
IF(SUM($O253:$P253)=0,0,
IF('Flight Methodologies'!$D$4="A",0,
IF('Flight Methodologies'!$D$4="B",0,
IF('Flight Methodologies'!$D$4="C",0,0)
)))
+
IF($N253=0,0,
IF('Flight Methodologies'!$K$4="A",0,0)
),"")</f>
        <v>0</v>
      </c>
      <c r="X253" s="104">
        <f>IFERROR(IF('Flight Methodologies'!$K$4="A",((($D253-'Flight Methodologies'!$K$9)*$E253*$G253*$N253*'Emission Factors'!$E$12)),((($D253-'Flight Methodologies'!$K$17)*$E253*$G253*$N253*'Emission Factors'!$E$12))
)
+
IF(SUM($O253:$P253)=0,0,
IF('Flight Methodologies'!$D$4="A",0,
IF('Flight Methodologies'!$D$4="B",0,
IF('Flight Methodologies'!$D$4="C",('Flight Methodologies'!$E$29*$E253*SUM($O253:$P253)*$G253*'Emission Factors'!$E$12),('Flight Methodologies'!$E$39*$E253*SUM($O253:$P253)*$G253*'Emission Factors'!$E$12))
))),"")</f>
        <v>705.94949039999995</v>
      </c>
      <c r="Y253" s="104">
        <f>IFERROR(IF('Flight Methodologies'!$D$4="A",((($D253-'Flight Methodologies'!$E$9)*$E253*$G253*$O253*'Emission Factors'!$E$13)),
IF('Flight Methodologies'!$D$4="B",((($D253-'Flight Methodologies'!$E$17)*$E253*$G253*$O253*'Emission Factors'!$E$13)),
IF('Flight Methodologies'!$D$4="C",((($D253-SUM('Flight Methodologies'!$E$29:$E$30))*$E253*$G253*$O253*'Emission Factors'!$E$13)),((($D253-SUM('Flight Methodologies'!$E$39:$E$40))*$E253*$G253*$O253*'Emission Factors'!$E$13)))))
+
IF(SUM($O253:$P253)=0,0,
IF('Flight Methodologies'!$D$4="A",0,
IF('Flight Methodologies'!$D$4="B",0,
IF('Flight Methodologies'!$D$4="C",0,0)
)))
+
IF($N253=0,0,
IF('Flight Methodologies'!$K$4="A",0,0)
),"")</f>
        <v>0</v>
      </c>
      <c r="Z253" s="104">
        <f>IFERROR(IF('Flight Methodologies'!$D$4="A",((($D253-'Flight Methodologies'!$E$9)*$E253*$G253*$P253*'Emission Factors'!$E$14)),
IF('Flight Methodologies'!$D$4="B",((($D253-'Flight Methodologies'!$E$17)*$E253*$G253*$P253*'Emission Factors'!$E$14)),
IF('Flight Methodologies'!$D$4="C",((($D253-SUM('Flight Methodologies'!$E$29:$E$30))*$E253*$G253*$P253*'Emission Factors'!$E$14)),((($D253-SUM('Flight Methodologies'!$E$39:$E$40))*$E253*$G253*$P253*'Emission Factors'!$E$14)))))
+
IF(SUM($O253:$P253)=0,0,
IF('Flight Methodologies'!$D$4="A",0,
IF('Flight Methodologies'!$D$4="B",0,
IF('Flight Methodologies'!$D$4="C",0,0)
)))
+
IF($N253=0,0,
IF('Flight Methodologies'!$K$4="A",0,0)
),"")</f>
        <v>6279.4518000000007</v>
      </c>
      <c r="AA253" s="169">
        <f t="shared" si="6"/>
        <v>6989.9092678621473</v>
      </c>
      <c r="AC253" s="109">
        <f t="shared" si="7"/>
        <v>6.9899092678621475</v>
      </c>
    </row>
    <row r="254" spans="2:29" x14ac:dyDescent="0.35">
      <c r="B254" s="63" t="s">
        <v>234</v>
      </c>
      <c r="C254" s="63" t="str">
        <f>IFERROR(VLOOKUP(B254,'Country and Student Data'!$B$5:$E$300,2,FALSE),"")</f>
        <v>Africa</v>
      </c>
      <c r="D254" s="104">
        <f>IFERROR(
VLOOKUP($B254,'Country and Student Data'!$B$5:$D$300,3,FALSE)
+
IF(OR(C254="Home",C254="UK"),0,
IF('Flight Methodologies'!$D$4="A",'Flight Methodologies'!$E$9,
IF('Flight Methodologies'!$D$4="B",'Flight Methodologies'!$E$17,
IF('Flight Methodologies'!$D$4="C",'Flight Methodologies'!$E$29+'Flight Methodologies'!$E$30,'Flight Methodologies'!$E$39+'Flight Methodologies'!$E$40)))), "")</f>
        <v>8799.57</v>
      </c>
      <c r="E254" s="101">
        <f>IFERROR(VLOOKUP(B254,'Country and Student Data'!B:E,4,FALSE),"")</f>
        <v>4</v>
      </c>
      <c r="G254" s="85">
        <v>2</v>
      </c>
      <c r="H254" s="66"/>
      <c r="I254" s="86"/>
      <c r="J254" s="86"/>
      <c r="K254" s="86"/>
      <c r="L254" s="86"/>
      <c r="M254" s="86"/>
      <c r="N254" s="86"/>
      <c r="O254" s="86"/>
      <c r="P254" s="86">
        <v>1</v>
      </c>
      <c r="R254" s="104">
        <f>IFERROR(
((I254*$D254*$E254*$G254*'Emission Factors'!$E$6))
+
IF(SUM($O254:$P254)=0,0,
IF('Flight Methodologies'!$D$4="A",(0.5*'Flight Methodologies'!$E$9*$E254*SUM($O254:$P254)*$G254*'Emission Factors'!$E$6),
IF('Flight Methodologies'!$D$4="B",(('Flight Methodologies'!$E$18*'Flight Methodologies'!$E$17*$E254*SUM($O254:$P254)*$G254*'Emission Factors'!$E$6)),
IF('Flight Methodologies'!$D$4="C",(0.5*'Flight Methodologies'!$E$30*$E254*SUM($O254:$P254)*$G254*'Emission Factors'!$E$6),(('Flight Methodologies'!$E$41*'Flight Methodologies'!$E$40*$E254*SUM($O254:$P254)*$G254*'Emission Factors'!$E$6)))
)))
+
IF($N254=0,0,
IF('Flight Methodologies'!$K$4="A",(0.5*'Flight Methodologies'!$K$9*$E254*$N254*$G254*'Emission Factors'!$E$6),(('Flight Methodologies'!$K$18*'Flight Methodologies'!$K$17*$E254*N254*$G254*'Emission Factors'!$E$6)))
),"")</f>
        <v>3.5994240000000004</v>
      </c>
      <c r="S254" s="104">
        <f>IFERROR(((J254*$D254*$E254*$G254*'Emission Factors'!$E$7))
+
IF(SUM($O254:$P254)=0,0,
IF('Flight Methodologies'!$D$4="A",(0.5*'Flight Methodologies'!$E$9*$E254*SUM($O254:$P254)*$G254*'Emission Factors'!$E$7),
IF('Flight Methodologies'!$D$4="B",(('Flight Methodologies'!$E$19*'Flight Methodologies'!$E$17*$E254*SUM($O254:$P254)*$G254*'Emission Factors'!$E$7)),
IF('Flight Methodologies'!$D$4="C",(0.5*'Flight Methodologies'!$E$30*$E254*SUM($O254:$P254)*$G254*'Emission Factors'!$E$7),(('Flight Methodologies'!$E$42*'Flight Methodologies'!$E$40*$E254*SUM($O254:$P254)*$G254*'Emission Factors'!$E$7)))
)))
+
IF($N254=0,0,
IF('Flight Methodologies'!$K$4="A",(0.5*'Flight Methodologies'!$K$9*$E254*$N254*$G254*'Emission Factors'!$E$7),(('Flight Methodologies'!$K$19*'Flight Methodologies'!$K$17*$E254*N254*$G254*'Emission Factors'!$E$7)))
),"")</f>
        <v>0</v>
      </c>
      <c r="T254" s="104">
        <f>IFERROR(((K254*$D254*$E254*$G254*'Emission Factors'!$E$8))
+
IF(SUM($O254:$P254)=0,0,
IF('Flight Methodologies'!$D$4="A",0,
IF('Flight Methodologies'!$D$4="B",(('Flight Methodologies'!$E$20*'Flight Methodologies'!$E$17*$E254*SUM($O254:$P254)*$G254*'Emission Factors'!$E$8)),
IF('Flight Methodologies'!$D$4="C",0,(('Flight Methodologies'!$E$43*'Flight Methodologies'!$E$40*$E254*SUM($O254:$P254)*$G254*'Emission Factors'!$E$8)))
)))
+
IF($N254=0,0,
IF('Flight Methodologies'!$K$4="A",0,(('Flight Methodologies'!$K$20*'Flight Methodologies'!$K$17*$E254*N254*$G254*'Emission Factors'!$E$8)))
),"")</f>
        <v>0</v>
      </c>
      <c r="U254" s="104">
        <f>IFERROR(((L254*$D254*$E254*$G254*'Emission Factors'!$E$9))
+
IF(SUM($O254:$P254)=0,0,
IF('Flight Methodologies'!$D$4="A",0,
IF('Flight Methodologies'!$D$4="B",(('Flight Methodologies'!$E$21*'Flight Methodologies'!$E$17*$E254*SUM($O254:$P254)*$G254*'Emission Factors'!$E$9)),
IF('Flight Methodologies'!$D$4="C",0,(('Flight Methodologies'!$E$44*'Flight Methodologies'!$E$40*$E254*SUM($O254:$P254)*$G254*'Emission Factors'!$E$9)))
)))
+
IF($N254=0,0,
IF('Flight Methodologies'!$K$4="A",0,(('Flight Methodologies'!$K$21*'Flight Methodologies'!$K$17*$E254*N254*$G254*'Emission Factors'!$E$9)))
),"")</f>
        <v>2.2064485240268459</v>
      </c>
      <c r="V254" s="104">
        <f>IF(SUM(I254:P254)=0,"",
IF(SUM($O254:$P254)=0,0,
IF('Flight Methodologies'!$D$4="A",0,
IF('Flight Methodologies'!$D$4="B",(('Flight Methodologies'!$E$22*'Flight Methodologies'!$E$17*$E254*SUM($O254:$P254)*$G254*'Emission Factors'!$E$10)),
IF('Flight Methodologies'!$D$4="C",0,(('Flight Methodologies'!$E$45*'Flight Methodologies'!$E$40*$E254*SUM($O254:$P254)*$G254*'Emission Factors'!$E$10)))
)))
+
IF($N254=0,0,
IF('Flight Methodologies'!$K$4="A",0,(('Flight Methodologies'!$K$22*'Flight Methodologies'!$K$17*$E254*N254*$G254*'Emission Factors'!$E$10)))
))</f>
        <v>3.2100824002663084</v>
      </c>
      <c r="W254" s="104">
        <f>IFERROR(((M254*$D254*$E254*$G254*'Emission Factors'!$E$11))
+
IF(SUM($O254:$P254)=0,0,
IF('Flight Methodologies'!$D$4="A",0,
IF('Flight Methodologies'!$D$4="B",0,
IF('Flight Methodologies'!$D$4="C",0,0)
)))
+
IF($N254=0,0,
IF('Flight Methodologies'!$K$4="A",0,0)
),"")</f>
        <v>0</v>
      </c>
      <c r="X254" s="104">
        <f>IFERROR(IF('Flight Methodologies'!$K$4="A",((($D254-'Flight Methodologies'!$K$9)*$E254*$G254*$N254*'Emission Factors'!$E$12)),((($D254-'Flight Methodologies'!$K$17)*$E254*$G254*$N254*'Emission Factors'!$E$12))
)
+
IF(SUM($O254:$P254)=0,0,
IF('Flight Methodologies'!$D$4="A",0,
IF('Flight Methodologies'!$D$4="B",0,
IF('Flight Methodologies'!$D$4="C",('Flight Methodologies'!$E$29*$E254*SUM($O254:$P254)*$G254*'Emission Factors'!$E$12),('Flight Methodologies'!$E$39*$E254*SUM($O254:$P254)*$G254*'Emission Factors'!$E$12))
))),"")</f>
        <v>1411.8989807999999</v>
      </c>
      <c r="Y254" s="104">
        <f>IFERROR(IF('Flight Methodologies'!$D$4="A",((($D254-'Flight Methodologies'!$E$9)*$E254*$G254*$O254*'Emission Factors'!$E$13)),
IF('Flight Methodologies'!$D$4="B",((($D254-'Flight Methodologies'!$E$17)*$E254*$G254*$O254*'Emission Factors'!$E$13)),
IF('Flight Methodologies'!$D$4="C",((($D254-SUM('Flight Methodologies'!$E$29:$E$30))*$E254*$G254*$O254*'Emission Factors'!$E$13)),((($D254-SUM('Flight Methodologies'!$E$39:$E$40))*$E254*$G254*$O254*'Emission Factors'!$E$13)))))
+
IF(SUM($O254:$P254)=0,0,
IF('Flight Methodologies'!$D$4="A",0,
IF('Flight Methodologies'!$D$4="B",0,
IF('Flight Methodologies'!$D$4="C",0,0)
)))
+
IF($N254=0,0,
IF('Flight Methodologies'!$K$4="A",0,0)
),"")</f>
        <v>0</v>
      </c>
      <c r="Z254" s="104">
        <f>IFERROR(IF('Flight Methodologies'!$D$4="A",((($D254-'Flight Methodologies'!$E$9)*$E254*$G254*$P254*'Emission Factors'!$E$14)),
IF('Flight Methodologies'!$D$4="B",((($D254-'Flight Methodologies'!$E$17)*$E254*$G254*$P254*'Emission Factors'!$E$14)),
IF('Flight Methodologies'!$D$4="C",((($D254-SUM('Flight Methodologies'!$E$29:$E$30))*$E254*$G254*$P254*'Emission Factors'!$E$14)),((($D254-SUM('Flight Methodologies'!$E$39:$E$40))*$E254*$G254*$P254*'Emission Factors'!$E$14)))))
+
IF(SUM($O254:$P254)=0,0,
IF('Flight Methodologies'!$D$4="A",0,
IF('Flight Methodologies'!$D$4="B",0,
IF('Flight Methodologies'!$D$4="C",0,0)
)))
+
IF($N254=0,0,
IF('Flight Methodologies'!$K$4="A",0,0)
),"")</f>
        <v>13037.566720000001</v>
      </c>
      <c r="AA254" s="169">
        <f t="shared" si="6"/>
        <v>14458.481655724294</v>
      </c>
      <c r="AC254" s="109">
        <f t="shared" si="7"/>
        <v>14.458481655724293</v>
      </c>
    </row>
    <row r="255" spans="2:29" x14ac:dyDescent="0.35">
      <c r="B255" s="192"/>
      <c r="C255" s="63" t="str">
        <f>IFERROR(VLOOKUP(B255,'Country and Student Data'!$B$5:$E$300,2,FALSE),"")</f>
        <v/>
      </c>
      <c r="D255" s="104" t="str">
        <f>IFERROR(
VLOOKUP($B255,'Country and Student Data'!$B$5:$D$300,3,FALSE)
+
IF(OR(C255="Home",C255="UK"),0,
IF('Flight Methodologies'!$D$4="A",'Flight Methodologies'!$E$9,
IF('Flight Methodologies'!$D$4="B",'Flight Methodologies'!$E$17,
IF('Flight Methodologies'!$D$4="C",'Flight Methodologies'!$E$29+'Flight Methodologies'!$E$30,'Flight Methodologies'!$E$39+'Flight Methodologies'!$E$40)))), "")</f>
        <v/>
      </c>
      <c r="E255" s="101" t="str">
        <f>IFERROR(VLOOKUP(B255,'Country and Student Data'!B:E,4,FALSE),"")</f>
        <v/>
      </c>
      <c r="G255" s="85"/>
      <c r="H255" s="66"/>
      <c r="I255" s="86"/>
      <c r="J255" s="86"/>
      <c r="K255" s="86"/>
      <c r="L255" s="86"/>
      <c r="M255" s="86"/>
      <c r="N255" s="86"/>
      <c r="O255" s="86"/>
      <c r="P255" s="86"/>
      <c r="R255" s="104" t="str">
        <f>IFERROR(
((I255*$D255*$E255*$G255*'Emission Factors'!$E$6))
+
IF(SUM($O255:$P255)=0,0,
IF('Flight Methodologies'!$D$4="A",(0.5*'Flight Methodologies'!$E$9*$E255*SUM($O255:$P255)*$G255*'Emission Factors'!$E$6),
IF('Flight Methodologies'!$D$4="B",(('Flight Methodologies'!$E$18*'Flight Methodologies'!$E$17*$E255*SUM($O255:$P255)*$G255*'Emission Factors'!$E$6)),
IF('Flight Methodologies'!$D$4="C",(0.5*'Flight Methodologies'!$E$30*$E255*SUM($O255:$P255)*$G255*'Emission Factors'!$E$6),(('Flight Methodologies'!$E$41*'Flight Methodologies'!$E$40*$E255*SUM($O255:$P255)*$G255*'Emission Factors'!$E$6)))
)))
+
IF($N255=0,0,
IF('Flight Methodologies'!$K$4="A",(0.5*'Flight Methodologies'!$K$9*$E255*$N255*$G255*'Emission Factors'!$E$6),(('Flight Methodologies'!$K$18*'Flight Methodologies'!$K$17*$E255*N255*$G255*'Emission Factors'!$E$6)))
),"")</f>
        <v/>
      </c>
      <c r="S255" s="104" t="str">
        <f>IFERROR(((J255*$D255*$E255*$G255*'Emission Factors'!$E$7))
+
IF(SUM($O255:$P255)=0,0,
IF('Flight Methodologies'!$D$4="A",(0.5*'Flight Methodologies'!$E$9*$E255*SUM($O255:$P255)*$G255*'Emission Factors'!$E$7),
IF('Flight Methodologies'!$D$4="B",(('Flight Methodologies'!$E$19*'Flight Methodologies'!$E$17*$E255*SUM($O255:$P255)*$G255*'Emission Factors'!$E$7)),
IF('Flight Methodologies'!$D$4="C",(0.5*'Flight Methodologies'!$E$30*$E255*SUM($O255:$P255)*$G255*'Emission Factors'!$E$7),(('Flight Methodologies'!$E$42*'Flight Methodologies'!$E$40*$E255*SUM($O255:$P255)*$G255*'Emission Factors'!$E$7)))
)))
+
IF($N255=0,0,
IF('Flight Methodologies'!$K$4="A",(0.5*'Flight Methodologies'!$K$9*$E255*$N255*$G255*'Emission Factors'!$E$7),(('Flight Methodologies'!$K$19*'Flight Methodologies'!$K$17*$E255*N255*$G255*'Emission Factors'!$E$7)))
),"")</f>
        <v/>
      </c>
      <c r="T255" s="104" t="str">
        <f>IFERROR(((K255*$D255*$E255*$G255*'Emission Factors'!$E$8))
+
IF(SUM($O255:$P255)=0,0,
IF('Flight Methodologies'!$D$4="A",0,
IF('Flight Methodologies'!$D$4="B",(('Flight Methodologies'!$E$20*'Flight Methodologies'!$E$17*$E255*SUM($O255:$P255)*$G255*'Emission Factors'!$E$8)),
IF('Flight Methodologies'!$D$4="C",0,(('Flight Methodologies'!$E$43*'Flight Methodologies'!$E$40*$E255*SUM($O255:$P255)*$G255*'Emission Factors'!$E$8)))
)))
+
IF($N255=0,0,
IF('Flight Methodologies'!$K$4="A",0,(('Flight Methodologies'!$K$20*'Flight Methodologies'!$K$17*$E255*N255*$G255*'Emission Factors'!$E$8)))
),"")</f>
        <v/>
      </c>
      <c r="U255" s="104" t="str">
        <f>IFERROR(((L255*$D255*$E255*$G255*'Emission Factors'!$E$9))
+
IF(SUM($O255:$P255)=0,0,
IF('Flight Methodologies'!$D$4="A",0,
IF('Flight Methodologies'!$D$4="B",(('Flight Methodologies'!$E$21*'Flight Methodologies'!$E$17*$E255*SUM($O255:$P255)*$G255*'Emission Factors'!$E$9)),
IF('Flight Methodologies'!$D$4="C",0,(('Flight Methodologies'!$E$44*'Flight Methodologies'!$E$40*$E255*SUM($O255:$P255)*$G255*'Emission Factors'!$E$9)))
)))
+
IF($N255=0,0,
IF('Flight Methodologies'!$K$4="A",0,(('Flight Methodologies'!$K$21*'Flight Methodologies'!$K$17*$E255*N255*$G255*'Emission Factors'!$E$9)))
),"")</f>
        <v/>
      </c>
      <c r="V255" s="104" t="str">
        <f>IF(SUM(I255:P255)=0,"",
IF(SUM($O255:$P255)=0,0,
IF('Flight Methodologies'!$D$4="A",0,
IF('Flight Methodologies'!$D$4="B",(('Flight Methodologies'!$E$22*'Flight Methodologies'!$E$17*$E255*SUM($O255:$P255)*$G255*'Emission Factors'!$E$10)),
IF('Flight Methodologies'!$D$4="C",0,(('Flight Methodologies'!$E$45*'Flight Methodologies'!$E$40*$E255*SUM($O255:$P255)*$G255*'Emission Factors'!$E$10)))
)))
+
IF($N255=0,0,
IF('Flight Methodologies'!$K$4="A",0,(('Flight Methodologies'!$K$22*'Flight Methodologies'!$K$17*$E255*N255*$G255*'Emission Factors'!$E$10)))
))</f>
        <v/>
      </c>
      <c r="W255" s="104" t="str">
        <f>IFERROR(((M255*$D255*$E255*$G255*'Emission Factors'!$E$11))
+
IF(SUM($O255:$P255)=0,0,
IF('Flight Methodologies'!$D$4="A",0,
IF('Flight Methodologies'!$D$4="B",0,
IF('Flight Methodologies'!$D$4="C",0,0)
)))
+
IF($N255=0,0,
IF('Flight Methodologies'!$K$4="A",0,0)
),"")</f>
        <v/>
      </c>
      <c r="X255" s="104" t="str">
        <f>IFERROR(IF('Flight Methodologies'!$K$4="A",((($D255-'Flight Methodologies'!$K$9)*$E255*$G255*$N255*'Emission Factors'!$E$12)),((($D255-'Flight Methodologies'!$K$17)*$E255*$G255*$N255*'Emission Factors'!$E$12))
)
+
IF(SUM($O255:$P255)=0,0,
IF('Flight Methodologies'!$D$4="A",0,
IF('Flight Methodologies'!$D$4="B",0,
IF('Flight Methodologies'!$D$4="C",('Flight Methodologies'!$E$29*$E255*SUM($O255:$P255)*$G255*'Emission Factors'!$E$12),('Flight Methodologies'!$E$39*$E255*SUM($O255:$P255)*$G255*'Emission Factors'!$E$12))
))),"")</f>
        <v/>
      </c>
      <c r="Y255" s="104" t="str">
        <f>IFERROR(IF('Flight Methodologies'!$D$4="A",((($D255-'Flight Methodologies'!$E$9)*$E255*$G255*$O255*'Emission Factors'!$E$13)),
IF('Flight Methodologies'!$D$4="B",((($D255-'Flight Methodologies'!$E$17)*$E255*$G255*$O255*'Emission Factors'!$E$13)),
IF('Flight Methodologies'!$D$4="C",((($D255-SUM('Flight Methodologies'!$E$29:$E$30))*$E255*$G255*$O255*'Emission Factors'!$E$13)),((($D255-SUM('Flight Methodologies'!$E$39:$E$40))*$E255*$G255*$O255*'Emission Factors'!$E$13)))))
+
IF(SUM($O255:$P255)=0,0,
IF('Flight Methodologies'!$D$4="A",0,
IF('Flight Methodologies'!$D$4="B",0,
IF('Flight Methodologies'!$D$4="C",0,0)
)))
+
IF($N255=0,0,
IF('Flight Methodologies'!$K$4="A",0,0)
),"")</f>
        <v/>
      </c>
      <c r="Z255" s="104" t="str">
        <f>IFERROR(IF('Flight Methodologies'!$D$4="A",((($D255-'Flight Methodologies'!$E$9)*$E255*$G255*$P255*'Emission Factors'!$E$14)),
IF('Flight Methodologies'!$D$4="B",((($D255-'Flight Methodologies'!$E$17)*$E255*$G255*$P255*'Emission Factors'!$E$14)),
IF('Flight Methodologies'!$D$4="C",((($D255-SUM('Flight Methodologies'!$E$29:$E$30))*$E255*$G255*$P255*'Emission Factors'!$E$14)),((($D255-SUM('Flight Methodologies'!$E$39:$E$40))*$E255*$G255*$P255*'Emission Factors'!$E$14)))))
+
IF(SUM($O255:$P255)=0,0,
IF('Flight Methodologies'!$D$4="A",0,
IF('Flight Methodologies'!$D$4="B",0,
IF('Flight Methodologies'!$D$4="C",0,0)
)))
+
IF($N255=0,0,
IF('Flight Methodologies'!$K$4="A",0,0)
),"")</f>
        <v/>
      </c>
      <c r="AA255" s="169">
        <f t="shared" si="6"/>
        <v>0</v>
      </c>
      <c r="AC255" s="109">
        <f t="shared" ref="AC255:AC264" si="8">AA255/1000</f>
        <v>0</v>
      </c>
    </row>
    <row r="256" spans="2:29" x14ac:dyDescent="0.35">
      <c r="B256" s="192"/>
      <c r="C256" s="63" t="str">
        <f>IFERROR(VLOOKUP(B256,'Country and Student Data'!$B$5:$E$300,2,FALSE),"")</f>
        <v/>
      </c>
      <c r="D256" s="104" t="str">
        <f>IFERROR(
VLOOKUP($B256,'Country and Student Data'!$B$5:$D$300,3,FALSE)
+
IF(OR(C256="Home",C256="UK"),0,
IF('Flight Methodologies'!$D$4="A",'Flight Methodologies'!$E$9,
IF('Flight Methodologies'!$D$4="B",'Flight Methodologies'!$E$17,
IF('Flight Methodologies'!$D$4="C",'Flight Methodologies'!$E$29+'Flight Methodologies'!$E$30,'Flight Methodologies'!$E$39+'Flight Methodologies'!$E$40)))), "")</f>
        <v/>
      </c>
      <c r="E256" s="101" t="str">
        <f>IFERROR(VLOOKUP(B256,'Country and Student Data'!B:E,4,FALSE),"")</f>
        <v/>
      </c>
      <c r="G256" s="85"/>
      <c r="H256" s="66"/>
      <c r="I256" s="86"/>
      <c r="J256" s="86"/>
      <c r="K256" s="86"/>
      <c r="L256" s="86"/>
      <c r="M256" s="86"/>
      <c r="N256" s="86"/>
      <c r="O256" s="86"/>
      <c r="P256" s="86"/>
      <c r="R256" s="104" t="str">
        <f>IFERROR(
((I256*$D256*$E256*$G256*'Emission Factors'!$E$6))
+
IF(SUM($O256:$P256)=0,0,
IF('Flight Methodologies'!$D$4="A",(0.5*'Flight Methodologies'!$E$9*$E256*SUM($O256:$P256)*$G256*'Emission Factors'!$E$6),
IF('Flight Methodologies'!$D$4="B",(('Flight Methodologies'!$E$18*'Flight Methodologies'!$E$17*$E256*SUM($O256:$P256)*$G256*'Emission Factors'!$E$6)),
IF('Flight Methodologies'!$D$4="C",(0.5*'Flight Methodologies'!$E$30*$E256*SUM($O256:$P256)*$G256*'Emission Factors'!$E$6),(('Flight Methodologies'!$E$41*'Flight Methodologies'!$E$40*$E256*SUM($O256:$P256)*$G256*'Emission Factors'!$E$6)))
)))
+
IF($N256=0,0,
IF('Flight Methodologies'!$K$4="A",(0.5*'Flight Methodologies'!$K$9*$E256*$N256*$G256*'Emission Factors'!$E$6),(('Flight Methodologies'!$K$18*'Flight Methodologies'!$K$17*$E256*N256*$G256*'Emission Factors'!$E$6)))
),"")</f>
        <v/>
      </c>
      <c r="S256" s="104" t="str">
        <f>IFERROR(((J256*$D256*$E256*$G256*'Emission Factors'!$E$7))
+
IF(SUM($O256:$P256)=0,0,
IF('Flight Methodologies'!$D$4="A",(0.5*'Flight Methodologies'!$E$9*$E256*SUM($O256:$P256)*$G256*'Emission Factors'!$E$7),
IF('Flight Methodologies'!$D$4="B",(('Flight Methodologies'!$E$19*'Flight Methodologies'!$E$17*$E256*SUM($O256:$P256)*$G256*'Emission Factors'!$E$7)),
IF('Flight Methodologies'!$D$4="C",(0.5*'Flight Methodologies'!$E$30*$E256*SUM($O256:$P256)*$G256*'Emission Factors'!$E$7),(('Flight Methodologies'!$E$42*'Flight Methodologies'!$E$40*$E256*SUM($O256:$P256)*$G256*'Emission Factors'!$E$7)))
)))
+
IF($N256=0,0,
IF('Flight Methodologies'!$K$4="A",(0.5*'Flight Methodologies'!$K$9*$E256*$N256*$G256*'Emission Factors'!$E$7),(('Flight Methodologies'!$K$19*'Flight Methodologies'!$K$17*$E256*N256*$G256*'Emission Factors'!$E$7)))
),"")</f>
        <v/>
      </c>
      <c r="T256" s="104" t="str">
        <f>IFERROR(((K256*$D256*$E256*$G256*'Emission Factors'!$E$8))
+
IF(SUM($O256:$P256)=0,0,
IF('Flight Methodologies'!$D$4="A",0,
IF('Flight Methodologies'!$D$4="B",(('Flight Methodologies'!$E$20*'Flight Methodologies'!$E$17*$E256*SUM($O256:$P256)*$G256*'Emission Factors'!$E$8)),
IF('Flight Methodologies'!$D$4="C",0,(('Flight Methodologies'!$E$43*'Flight Methodologies'!$E$40*$E256*SUM($O256:$P256)*$G256*'Emission Factors'!$E$8)))
)))
+
IF($N256=0,0,
IF('Flight Methodologies'!$K$4="A",0,(('Flight Methodologies'!$K$20*'Flight Methodologies'!$K$17*$E256*N256*$G256*'Emission Factors'!$E$8)))
),"")</f>
        <v/>
      </c>
      <c r="U256" s="104" t="str">
        <f>IFERROR(((L256*$D256*$E256*$G256*'Emission Factors'!$E$9))
+
IF(SUM($O256:$P256)=0,0,
IF('Flight Methodologies'!$D$4="A",0,
IF('Flight Methodologies'!$D$4="B",(('Flight Methodologies'!$E$21*'Flight Methodologies'!$E$17*$E256*SUM($O256:$P256)*$G256*'Emission Factors'!$E$9)),
IF('Flight Methodologies'!$D$4="C",0,(('Flight Methodologies'!$E$44*'Flight Methodologies'!$E$40*$E256*SUM($O256:$P256)*$G256*'Emission Factors'!$E$9)))
)))
+
IF($N256=0,0,
IF('Flight Methodologies'!$K$4="A",0,(('Flight Methodologies'!$K$21*'Flight Methodologies'!$K$17*$E256*N256*$G256*'Emission Factors'!$E$9)))
),"")</f>
        <v/>
      </c>
      <c r="V256" s="104" t="str">
        <f>IF(SUM(I256:P256)=0,"",
IF(SUM($O256:$P256)=0,0,
IF('Flight Methodologies'!$D$4="A",0,
IF('Flight Methodologies'!$D$4="B",(('Flight Methodologies'!$E$22*'Flight Methodologies'!$E$17*$E256*SUM($O256:$P256)*$G256*'Emission Factors'!$E$10)),
IF('Flight Methodologies'!$D$4="C",0,(('Flight Methodologies'!$E$45*'Flight Methodologies'!$E$40*$E256*SUM($O256:$P256)*$G256*'Emission Factors'!$E$10)))
)))
+
IF($N256=0,0,
IF('Flight Methodologies'!$K$4="A",0,(('Flight Methodologies'!$K$22*'Flight Methodologies'!$K$17*$E256*N256*$G256*'Emission Factors'!$E$10)))
))</f>
        <v/>
      </c>
      <c r="W256" s="104" t="str">
        <f>IFERROR(((M256*$D256*$E256*$G256*'Emission Factors'!$E$11))
+
IF(SUM($O256:$P256)=0,0,
IF('Flight Methodologies'!$D$4="A",0,
IF('Flight Methodologies'!$D$4="B",0,
IF('Flight Methodologies'!$D$4="C",0,0)
)))
+
IF($N256=0,0,
IF('Flight Methodologies'!$K$4="A",0,0)
),"")</f>
        <v/>
      </c>
      <c r="X256" s="104" t="str">
        <f>IFERROR(IF('Flight Methodologies'!$K$4="A",((($D256-'Flight Methodologies'!$K$9)*$E256*$G256*$N256*'Emission Factors'!$E$12)),((($D256-'Flight Methodologies'!$K$17)*$E256*$G256*$N256*'Emission Factors'!$E$12))
)
+
IF(SUM($O256:$P256)=0,0,
IF('Flight Methodologies'!$D$4="A",0,
IF('Flight Methodologies'!$D$4="B",0,
IF('Flight Methodologies'!$D$4="C",('Flight Methodologies'!$E$29*$E256*SUM($O256:$P256)*$G256*'Emission Factors'!$E$12),('Flight Methodologies'!$E$39*$E256*SUM($O256:$P256)*$G256*'Emission Factors'!$E$12))
))),"")</f>
        <v/>
      </c>
      <c r="Y256" s="104" t="str">
        <f>IFERROR(IF('Flight Methodologies'!$D$4="A",((($D256-'Flight Methodologies'!$E$9)*$E256*$G256*$O256*'Emission Factors'!$E$13)),
IF('Flight Methodologies'!$D$4="B",((($D256-'Flight Methodologies'!$E$17)*$E256*$G256*$O256*'Emission Factors'!$E$13)),
IF('Flight Methodologies'!$D$4="C",((($D256-SUM('Flight Methodologies'!$E$29:$E$30))*$E256*$G256*$O256*'Emission Factors'!$E$13)),((($D256-SUM('Flight Methodologies'!$E$39:$E$40))*$E256*$G256*$O256*'Emission Factors'!$E$13)))))
+
IF(SUM($O256:$P256)=0,0,
IF('Flight Methodologies'!$D$4="A",0,
IF('Flight Methodologies'!$D$4="B",0,
IF('Flight Methodologies'!$D$4="C",0,0)
)))
+
IF($N256=0,0,
IF('Flight Methodologies'!$K$4="A",0,0)
),"")</f>
        <v/>
      </c>
      <c r="Z256" s="104" t="str">
        <f>IFERROR(IF('Flight Methodologies'!$D$4="A",((($D256-'Flight Methodologies'!$E$9)*$E256*$G256*$P256*'Emission Factors'!$E$14)),
IF('Flight Methodologies'!$D$4="B",((($D256-'Flight Methodologies'!$E$17)*$E256*$G256*$P256*'Emission Factors'!$E$14)),
IF('Flight Methodologies'!$D$4="C",((($D256-SUM('Flight Methodologies'!$E$29:$E$30))*$E256*$G256*$P256*'Emission Factors'!$E$14)),((($D256-SUM('Flight Methodologies'!$E$39:$E$40))*$E256*$G256*$P256*'Emission Factors'!$E$14)))))
+
IF(SUM($O256:$P256)=0,0,
IF('Flight Methodologies'!$D$4="A",0,
IF('Flight Methodologies'!$D$4="B",0,
IF('Flight Methodologies'!$D$4="C",0,0)
)))
+
IF($N256=0,0,
IF('Flight Methodologies'!$K$4="A",0,0)
),"")</f>
        <v/>
      </c>
      <c r="AA256" s="169">
        <f t="shared" si="6"/>
        <v>0</v>
      </c>
      <c r="AC256" s="109">
        <f t="shared" si="8"/>
        <v>0</v>
      </c>
    </row>
    <row r="257" spans="2:29" x14ac:dyDescent="0.35">
      <c r="B257" s="192"/>
      <c r="C257" s="63" t="str">
        <f>IFERROR(VLOOKUP(B257,'Country and Student Data'!$B$5:$E$300,2,FALSE),"")</f>
        <v/>
      </c>
      <c r="D257" s="104" t="str">
        <f>IFERROR(
VLOOKUP($B257,'Country and Student Data'!$B$5:$D$300,3,FALSE)
+
IF(OR(C257="Home",C257="UK"),0,
IF('Flight Methodologies'!$D$4="A",'Flight Methodologies'!$E$9,
IF('Flight Methodologies'!$D$4="B",'Flight Methodologies'!$E$17,
IF('Flight Methodologies'!$D$4="C",'Flight Methodologies'!$E$29+'Flight Methodologies'!$E$30,'Flight Methodologies'!$E$39+'Flight Methodologies'!$E$40)))), "")</f>
        <v/>
      </c>
      <c r="E257" s="101" t="str">
        <f>IFERROR(VLOOKUP(B257,'Country and Student Data'!B:E,4,FALSE),"")</f>
        <v/>
      </c>
      <c r="G257" s="85"/>
      <c r="H257" s="66"/>
      <c r="I257" s="86"/>
      <c r="J257" s="86"/>
      <c r="K257" s="86"/>
      <c r="L257" s="86"/>
      <c r="M257" s="86"/>
      <c r="N257" s="86"/>
      <c r="O257" s="86"/>
      <c r="P257" s="86"/>
      <c r="R257" s="104" t="str">
        <f>IFERROR(
((I257*$D257*$E257*$G257*'Emission Factors'!$E$6))
+
IF(SUM($O257:$P257)=0,0,
IF('Flight Methodologies'!$D$4="A",(0.5*'Flight Methodologies'!$E$9*$E257*SUM($O257:$P257)*$G257*'Emission Factors'!$E$6),
IF('Flight Methodologies'!$D$4="B",(('Flight Methodologies'!$E$18*'Flight Methodologies'!$E$17*$E257*SUM($O257:$P257)*$G257*'Emission Factors'!$E$6)),
IF('Flight Methodologies'!$D$4="C",(0.5*'Flight Methodologies'!$E$30*$E257*SUM($O257:$P257)*$G257*'Emission Factors'!$E$6),(('Flight Methodologies'!$E$41*'Flight Methodologies'!$E$40*$E257*SUM($O257:$P257)*$G257*'Emission Factors'!$E$6)))
)))
+
IF($N257=0,0,
IF('Flight Methodologies'!$K$4="A",(0.5*'Flight Methodologies'!$K$9*$E257*$N257*$G257*'Emission Factors'!$E$6),(('Flight Methodologies'!$K$18*'Flight Methodologies'!$K$17*$E257*N257*$G257*'Emission Factors'!$E$6)))
),"")</f>
        <v/>
      </c>
      <c r="S257" s="104" t="str">
        <f>IFERROR(((J257*$D257*$E257*$G257*'Emission Factors'!$E$7))
+
IF(SUM($O257:$P257)=0,0,
IF('Flight Methodologies'!$D$4="A",(0.5*'Flight Methodologies'!$E$9*$E257*SUM($O257:$P257)*$G257*'Emission Factors'!$E$7),
IF('Flight Methodologies'!$D$4="B",(('Flight Methodologies'!$E$19*'Flight Methodologies'!$E$17*$E257*SUM($O257:$P257)*$G257*'Emission Factors'!$E$7)),
IF('Flight Methodologies'!$D$4="C",(0.5*'Flight Methodologies'!$E$30*$E257*SUM($O257:$P257)*$G257*'Emission Factors'!$E$7),(('Flight Methodologies'!$E$42*'Flight Methodologies'!$E$40*$E257*SUM($O257:$P257)*$G257*'Emission Factors'!$E$7)))
)))
+
IF($N257=0,0,
IF('Flight Methodologies'!$K$4="A",(0.5*'Flight Methodologies'!$K$9*$E257*$N257*$G257*'Emission Factors'!$E$7),(('Flight Methodologies'!$K$19*'Flight Methodologies'!$K$17*$E257*N257*$G257*'Emission Factors'!$E$7)))
),"")</f>
        <v/>
      </c>
      <c r="T257" s="104" t="str">
        <f>IFERROR(((K257*$D257*$E257*$G257*'Emission Factors'!$E$8))
+
IF(SUM($O257:$P257)=0,0,
IF('Flight Methodologies'!$D$4="A",0,
IF('Flight Methodologies'!$D$4="B",(('Flight Methodologies'!$E$20*'Flight Methodologies'!$E$17*$E257*SUM($O257:$P257)*$G257*'Emission Factors'!$E$8)),
IF('Flight Methodologies'!$D$4="C",0,(('Flight Methodologies'!$E$43*'Flight Methodologies'!$E$40*$E257*SUM($O257:$P257)*$G257*'Emission Factors'!$E$8)))
)))
+
IF($N257=0,0,
IF('Flight Methodologies'!$K$4="A",0,(('Flight Methodologies'!$K$20*'Flight Methodologies'!$K$17*$E257*N257*$G257*'Emission Factors'!$E$8)))
),"")</f>
        <v/>
      </c>
      <c r="U257" s="104" t="str">
        <f>IFERROR(((L257*$D257*$E257*$G257*'Emission Factors'!$E$9))
+
IF(SUM($O257:$P257)=0,0,
IF('Flight Methodologies'!$D$4="A",0,
IF('Flight Methodologies'!$D$4="B",(('Flight Methodologies'!$E$21*'Flight Methodologies'!$E$17*$E257*SUM($O257:$P257)*$G257*'Emission Factors'!$E$9)),
IF('Flight Methodologies'!$D$4="C",0,(('Flight Methodologies'!$E$44*'Flight Methodologies'!$E$40*$E257*SUM($O257:$P257)*$G257*'Emission Factors'!$E$9)))
)))
+
IF($N257=0,0,
IF('Flight Methodologies'!$K$4="A",0,(('Flight Methodologies'!$K$21*'Flight Methodologies'!$K$17*$E257*N257*$G257*'Emission Factors'!$E$9)))
),"")</f>
        <v/>
      </c>
      <c r="V257" s="104" t="str">
        <f>IF(SUM(I257:P257)=0,"",
IF(SUM($O257:$P257)=0,0,
IF('Flight Methodologies'!$D$4="A",0,
IF('Flight Methodologies'!$D$4="B",(('Flight Methodologies'!$E$22*'Flight Methodologies'!$E$17*$E257*SUM($O257:$P257)*$G257*'Emission Factors'!$E$10)),
IF('Flight Methodologies'!$D$4="C",0,(('Flight Methodologies'!$E$45*'Flight Methodologies'!$E$40*$E257*SUM($O257:$P257)*$G257*'Emission Factors'!$E$10)))
)))
+
IF($N257=0,0,
IF('Flight Methodologies'!$K$4="A",0,(('Flight Methodologies'!$K$22*'Flight Methodologies'!$K$17*$E257*N257*$G257*'Emission Factors'!$E$10)))
))</f>
        <v/>
      </c>
      <c r="W257" s="104" t="str">
        <f>IFERROR(((M257*$D257*$E257*$G257*'Emission Factors'!$E$11))
+
IF(SUM($O257:$P257)=0,0,
IF('Flight Methodologies'!$D$4="A",0,
IF('Flight Methodologies'!$D$4="B",0,
IF('Flight Methodologies'!$D$4="C",0,0)
)))
+
IF($N257=0,0,
IF('Flight Methodologies'!$K$4="A",0,0)
),"")</f>
        <v/>
      </c>
      <c r="X257" s="104" t="str">
        <f>IFERROR(IF('Flight Methodologies'!$K$4="A",((($D257-'Flight Methodologies'!$K$9)*$E257*$G257*$N257*'Emission Factors'!$E$12)),((($D257-'Flight Methodologies'!$K$17)*$E257*$G257*$N257*'Emission Factors'!$E$12))
)
+
IF(SUM($O257:$P257)=0,0,
IF('Flight Methodologies'!$D$4="A",0,
IF('Flight Methodologies'!$D$4="B",0,
IF('Flight Methodologies'!$D$4="C",('Flight Methodologies'!$E$29*$E257*SUM($O257:$P257)*$G257*'Emission Factors'!$E$12),('Flight Methodologies'!$E$39*$E257*SUM($O257:$P257)*$G257*'Emission Factors'!$E$12))
))),"")</f>
        <v/>
      </c>
      <c r="Y257" s="104" t="str">
        <f>IFERROR(IF('Flight Methodologies'!$D$4="A",((($D257-'Flight Methodologies'!$E$9)*$E257*$G257*$O257*'Emission Factors'!$E$13)),
IF('Flight Methodologies'!$D$4="B",((($D257-'Flight Methodologies'!$E$17)*$E257*$G257*$O257*'Emission Factors'!$E$13)),
IF('Flight Methodologies'!$D$4="C",((($D257-SUM('Flight Methodologies'!$E$29:$E$30))*$E257*$G257*$O257*'Emission Factors'!$E$13)),((($D257-SUM('Flight Methodologies'!$E$39:$E$40))*$E257*$G257*$O257*'Emission Factors'!$E$13)))))
+
IF(SUM($O257:$P257)=0,0,
IF('Flight Methodologies'!$D$4="A",0,
IF('Flight Methodologies'!$D$4="B",0,
IF('Flight Methodologies'!$D$4="C",0,0)
)))
+
IF($N257=0,0,
IF('Flight Methodologies'!$K$4="A",0,0)
),"")</f>
        <v/>
      </c>
      <c r="Z257" s="104" t="str">
        <f>IFERROR(IF('Flight Methodologies'!$D$4="A",((($D257-'Flight Methodologies'!$E$9)*$E257*$G257*$P257*'Emission Factors'!$E$14)),
IF('Flight Methodologies'!$D$4="B",((($D257-'Flight Methodologies'!$E$17)*$E257*$G257*$P257*'Emission Factors'!$E$14)),
IF('Flight Methodologies'!$D$4="C",((($D257-SUM('Flight Methodologies'!$E$29:$E$30))*$E257*$G257*$P257*'Emission Factors'!$E$14)),((($D257-SUM('Flight Methodologies'!$E$39:$E$40))*$E257*$G257*$P257*'Emission Factors'!$E$14)))))
+
IF(SUM($O257:$P257)=0,0,
IF('Flight Methodologies'!$D$4="A",0,
IF('Flight Methodologies'!$D$4="B",0,
IF('Flight Methodologies'!$D$4="C",0,0)
)))
+
IF($N257=0,0,
IF('Flight Methodologies'!$K$4="A",0,0)
),"")</f>
        <v/>
      </c>
      <c r="AA257" s="169">
        <f t="shared" si="6"/>
        <v>0</v>
      </c>
      <c r="AC257" s="109">
        <f t="shared" si="8"/>
        <v>0</v>
      </c>
    </row>
    <row r="258" spans="2:29" x14ac:dyDescent="0.35">
      <c r="B258" s="192"/>
      <c r="C258" s="63" t="str">
        <f>IFERROR(VLOOKUP(B258,'Country and Student Data'!$B$5:$E$300,2,FALSE),"")</f>
        <v/>
      </c>
      <c r="D258" s="104" t="str">
        <f>IFERROR(
VLOOKUP($B258,'Country and Student Data'!$B$5:$D$300,3,FALSE)
+
IF(OR(C258="Home",C258="UK"),0,
IF('Flight Methodologies'!$D$4="A",'Flight Methodologies'!$E$9,
IF('Flight Methodologies'!$D$4="B",'Flight Methodologies'!$E$17,
IF('Flight Methodologies'!$D$4="C",'Flight Methodologies'!$E$29+'Flight Methodologies'!$E$30,'Flight Methodologies'!$E$39+'Flight Methodologies'!$E$40)))), "")</f>
        <v/>
      </c>
      <c r="E258" s="101" t="str">
        <f>IFERROR(VLOOKUP(B258,'Country and Student Data'!B:E,4,FALSE),"")</f>
        <v/>
      </c>
      <c r="G258" s="85"/>
      <c r="H258" s="66"/>
      <c r="I258" s="86"/>
      <c r="J258" s="86"/>
      <c r="K258" s="86"/>
      <c r="L258" s="86"/>
      <c r="M258" s="86"/>
      <c r="N258" s="86"/>
      <c r="O258" s="86"/>
      <c r="P258" s="86"/>
      <c r="R258" s="104" t="str">
        <f>IFERROR(
((I258*$D258*$E258*$G258*'Emission Factors'!$E$6))
+
IF(SUM($O258:$P258)=0,0,
IF('Flight Methodologies'!$D$4="A",(0.5*'Flight Methodologies'!$E$9*$E258*SUM($O258:$P258)*$G258*'Emission Factors'!$E$6),
IF('Flight Methodologies'!$D$4="B",(('Flight Methodologies'!$E$18*'Flight Methodologies'!$E$17*$E258*SUM($O258:$P258)*$G258*'Emission Factors'!$E$6)),
IF('Flight Methodologies'!$D$4="C",(0.5*'Flight Methodologies'!$E$30*$E258*SUM($O258:$P258)*$G258*'Emission Factors'!$E$6),(('Flight Methodologies'!$E$41*'Flight Methodologies'!$E$40*$E258*SUM($O258:$P258)*$G258*'Emission Factors'!$E$6)))
)))
+
IF($N258=0,0,
IF('Flight Methodologies'!$K$4="A",(0.5*'Flight Methodologies'!$K$9*$E258*$N258*$G258*'Emission Factors'!$E$6),(('Flight Methodologies'!$K$18*'Flight Methodologies'!$K$17*$E258*N258*$G258*'Emission Factors'!$E$6)))
),"")</f>
        <v/>
      </c>
      <c r="S258" s="104" t="str">
        <f>IFERROR(((J258*$D258*$E258*$G258*'Emission Factors'!$E$7))
+
IF(SUM($O258:$P258)=0,0,
IF('Flight Methodologies'!$D$4="A",(0.5*'Flight Methodologies'!$E$9*$E258*SUM($O258:$P258)*$G258*'Emission Factors'!$E$7),
IF('Flight Methodologies'!$D$4="B",(('Flight Methodologies'!$E$19*'Flight Methodologies'!$E$17*$E258*SUM($O258:$P258)*$G258*'Emission Factors'!$E$7)),
IF('Flight Methodologies'!$D$4="C",(0.5*'Flight Methodologies'!$E$30*$E258*SUM($O258:$P258)*$G258*'Emission Factors'!$E$7),(('Flight Methodologies'!$E$42*'Flight Methodologies'!$E$40*$E258*SUM($O258:$P258)*$G258*'Emission Factors'!$E$7)))
)))
+
IF($N258=0,0,
IF('Flight Methodologies'!$K$4="A",(0.5*'Flight Methodologies'!$K$9*$E258*$N258*$G258*'Emission Factors'!$E$7),(('Flight Methodologies'!$K$19*'Flight Methodologies'!$K$17*$E258*N258*$G258*'Emission Factors'!$E$7)))
),"")</f>
        <v/>
      </c>
      <c r="T258" s="104" t="str">
        <f>IFERROR(((K258*$D258*$E258*$G258*'Emission Factors'!$E$8))
+
IF(SUM($O258:$P258)=0,0,
IF('Flight Methodologies'!$D$4="A",0,
IF('Flight Methodologies'!$D$4="B",(('Flight Methodologies'!$E$20*'Flight Methodologies'!$E$17*$E258*SUM($O258:$P258)*$G258*'Emission Factors'!$E$8)),
IF('Flight Methodologies'!$D$4="C",0,(('Flight Methodologies'!$E$43*'Flight Methodologies'!$E$40*$E258*SUM($O258:$P258)*$G258*'Emission Factors'!$E$8)))
)))
+
IF($N258=0,0,
IF('Flight Methodologies'!$K$4="A",0,(('Flight Methodologies'!$K$20*'Flight Methodologies'!$K$17*$E258*N258*$G258*'Emission Factors'!$E$8)))
),"")</f>
        <v/>
      </c>
      <c r="U258" s="104" t="str">
        <f>IFERROR(((L258*$D258*$E258*$G258*'Emission Factors'!$E$9))
+
IF(SUM($O258:$P258)=0,0,
IF('Flight Methodologies'!$D$4="A",0,
IF('Flight Methodologies'!$D$4="B",(('Flight Methodologies'!$E$21*'Flight Methodologies'!$E$17*$E258*SUM($O258:$P258)*$G258*'Emission Factors'!$E$9)),
IF('Flight Methodologies'!$D$4="C",0,(('Flight Methodologies'!$E$44*'Flight Methodologies'!$E$40*$E258*SUM($O258:$P258)*$G258*'Emission Factors'!$E$9)))
)))
+
IF($N258=0,0,
IF('Flight Methodologies'!$K$4="A",0,(('Flight Methodologies'!$K$21*'Flight Methodologies'!$K$17*$E258*N258*$G258*'Emission Factors'!$E$9)))
),"")</f>
        <v/>
      </c>
      <c r="V258" s="104" t="str">
        <f>IF(SUM(I258:P258)=0,"",
IF(SUM($O258:$P258)=0,0,
IF('Flight Methodologies'!$D$4="A",0,
IF('Flight Methodologies'!$D$4="B",(('Flight Methodologies'!$E$22*'Flight Methodologies'!$E$17*$E258*SUM($O258:$P258)*$G258*'Emission Factors'!$E$10)),
IF('Flight Methodologies'!$D$4="C",0,(('Flight Methodologies'!$E$45*'Flight Methodologies'!$E$40*$E258*SUM($O258:$P258)*$G258*'Emission Factors'!$E$10)))
)))
+
IF($N258=0,0,
IF('Flight Methodologies'!$K$4="A",0,(('Flight Methodologies'!$K$22*'Flight Methodologies'!$K$17*$E258*N258*$G258*'Emission Factors'!$E$10)))
))</f>
        <v/>
      </c>
      <c r="W258" s="104" t="str">
        <f>IFERROR(((M258*$D258*$E258*$G258*'Emission Factors'!$E$11))
+
IF(SUM($O258:$P258)=0,0,
IF('Flight Methodologies'!$D$4="A",0,
IF('Flight Methodologies'!$D$4="B",0,
IF('Flight Methodologies'!$D$4="C",0,0)
)))
+
IF($N258=0,0,
IF('Flight Methodologies'!$K$4="A",0,0)
),"")</f>
        <v/>
      </c>
      <c r="X258" s="104" t="str">
        <f>IFERROR(IF('Flight Methodologies'!$K$4="A",((($D258-'Flight Methodologies'!$K$9)*$E258*$G258*$N258*'Emission Factors'!$E$12)),((($D258-'Flight Methodologies'!$K$17)*$E258*$G258*$N258*'Emission Factors'!$E$12))
)
+
IF(SUM($O258:$P258)=0,0,
IF('Flight Methodologies'!$D$4="A",0,
IF('Flight Methodologies'!$D$4="B",0,
IF('Flight Methodologies'!$D$4="C",('Flight Methodologies'!$E$29*$E258*SUM($O258:$P258)*$G258*'Emission Factors'!$E$12),('Flight Methodologies'!$E$39*$E258*SUM($O258:$P258)*$G258*'Emission Factors'!$E$12))
))),"")</f>
        <v/>
      </c>
      <c r="Y258" s="104" t="str">
        <f>IFERROR(IF('Flight Methodologies'!$D$4="A",((($D258-'Flight Methodologies'!$E$9)*$E258*$G258*$O258*'Emission Factors'!$E$13)),
IF('Flight Methodologies'!$D$4="B",((($D258-'Flight Methodologies'!$E$17)*$E258*$G258*$O258*'Emission Factors'!$E$13)),
IF('Flight Methodologies'!$D$4="C",((($D258-SUM('Flight Methodologies'!$E$29:$E$30))*$E258*$G258*$O258*'Emission Factors'!$E$13)),((($D258-SUM('Flight Methodologies'!$E$39:$E$40))*$E258*$G258*$O258*'Emission Factors'!$E$13)))))
+
IF(SUM($O258:$P258)=0,0,
IF('Flight Methodologies'!$D$4="A",0,
IF('Flight Methodologies'!$D$4="B",0,
IF('Flight Methodologies'!$D$4="C",0,0)
)))
+
IF($N258=0,0,
IF('Flight Methodologies'!$K$4="A",0,0)
),"")</f>
        <v/>
      </c>
      <c r="Z258" s="104" t="str">
        <f>IFERROR(IF('Flight Methodologies'!$D$4="A",((($D258-'Flight Methodologies'!$E$9)*$E258*$G258*$P258*'Emission Factors'!$E$14)),
IF('Flight Methodologies'!$D$4="B",((($D258-'Flight Methodologies'!$E$17)*$E258*$G258*$P258*'Emission Factors'!$E$14)),
IF('Flight Methodologies'!$D$4="C",((($D258-SUM('Flight Methodologies'!$E$29:$E$30))*$E258*$G258*$P258*'Emission Factors'!$E$14)),((($D258-SUM('Flight Methodologies'!$E$39:$E$40))*$E258*$G258*$P258*'Emission Factors'!$E$14)))))
+
IF(SUM($O258:$P258)=0,0,
IF('Flight Methodologies'!$D$4="A",0,
IF('Flight Methodologies'!$D$4="B",0,
IF('Flight Methodologies'!$D$4="C",0,0)
)))
+
IF($N258=0,0,
IF('Flight Methodologies'!$K$4="A",0,0)
),"")</f>
        <v/>
      </c>
      <c r="AA258" s="169">
        <f t="shared" si="6"/>
        <v>0</v>
      </c>
      <c r="AC258" s="109">
        <f t="shared" si="8"/>
        <v>0</v>
      </c>
    </row>
    <row r="259" spans="2:29" x14ac:dyDescent="0.35">
      <c r="B259" s="192"/>
      <c r="C259" s="63" t="str">
        <f>IFERROR(VLOOKUP(B259,'Country and Student Data'!$B$5:$E$300,2,FALSE),"")</f>
        <v/>
      </c>
      <c r="D259" s="104" t="str">
        <f>IFERROR(
VLOOKUP($B259,'Country and Student Data'!$B$5:$D$300,3,FALSE)
+
IF(OR(C259="Home",C259="UK"),0,
IF('Flight Methodologies'!$D$4="A",'Flight Methodologies'!$E$9,
IF('Flight Methodologies'!$D$4="B",'Flight Methodologies'!$E$17,
IF('Flight Methodologies'!$D$4="C",'Flight Methodologies'!$E$29+'Flight Methodologies'!$E$30,'Flight Methodologies'!$E$39+'Flight Methodologies'!$E$40)))), "")</f>
        <v/>
      </c>
      <c r="E259" s="101" t="str">
        <f>IFERROR(VLOOKUP(B259,'Country and Student Data'!B:E,4,FALSE),"")</f>
        <v/>
      </c>
      <c r="G259" s="85"/>
      <c r="H259" s="66"/>
      <c r="I259" s="86"/>
      <c r="J259" s="86"/>
      <c r="K259" s="86"/>
      <c r="L259" s="86"/>
      <c r="M259" s="86"/>
      <c r="N259" s="86"/>
      <c r="O259" s="86"/>
      <c r="P259" s="86"/>
      <c r="R259" s="104" t="str">
        <f>IFERROR(
((I259*$D259*$E259*$G259*'Emission Factors'!$E$6))
+
IF(SUM($O259:$P259)=0,0,
IF('Flight Methodologies'!$D$4="A",(0.5*'Flight Methodologies'!$E$9*$E259*SUM($O259:$P259)*$G259*'Emission Factors'!$E$6),
IF('Flight Methodologies'!$D$4="B",(('Flight Methodologies'!$E$18*'Flight Methodologies'!$E$17*$E259*SUM($O259:$P259)*$G259*'Emission Factors'!$E$6)),
IF('Flight Methodologies'!$D$4="C",(0.5*'Flight Methodologies'!$E$30*$E259*SUM($O259:$P259)*$G259*'Emission Factors'!$E$6),(('Flight Methodologies'!$E$41*'Flight Methodologies'!$E$40*$E259*SUM($O259:$P259)*$G259*'Emission Factors'!$E$6)))
)))
+
IF($N259=0,0,
IF('Flight Methodologies'!$K$4="A",(0.5*'Flight Methodologies'!$K$9*$E259*$N259*$G259*'Emission Factors'!$E$6),(('Flight Methodologies'!$K$18*'Flight Methodologies'!$K$17*$E259*N259*$G259*'Emission Factors'!$E$6)))
),"")</f>
        <v/>
      </c>
      <c r="S259" s="104" t="str">
        <f>IFERROR(((J259*$D259*$E259*$G259*'Emission Factors'!$E$7))
+
IF(SUM($O259:$P259)=0,0,
IF('Flight Methodologies'!$D$4="A",(0.5*'Flight Methodologies'!$E$9*$E259*SUM($O259:$P259)*$G259*'Emission Factors'!$E$7),
IF('Flight Methodologies'!$D$4="B",(('Flight Methodologies'!$E$19*'Flight Methodologies'!$E$17*$E259*SUM($O259:$P259)*$G259*'Emission Factors'!$E$7)),
IF('Flight Methodologies'!$D$4="C",(0.5*'Flight Methodologies'!$E$30*$E259*SUM($O259:$P259)*$G259*'Emission Factors'!$E$7),(('Flight Methodologies'!$E$42*'Flight Methodologies'!$E$40*$E259*SUM($O259:$P259)*$G259*'Emission Factors'!$E$7)))
)))
+
IF($N259=0,0,
IF('Flight Methodologies'!$K$4="A",(0.5*'Flight Methodologies'!$K$9*$E259*$N259*$G259*'Emission Factors'!$E$7),(('Flight Methodologies'!$K$19*'Flight Methodologies'!$K$17*$E259*N259*$G259*'Emission Factors'!$E$7)))
),"")</f>
        <v/>
      </c>
      <c r="T259" s="104" t="str">
        <f>IFERROR(((K259*$D259*$E259*$G259*'Emission Factors'!$E$8))
+
IF(SUM($O259:$P259)=0,0,
IF('Flight Methodologies'!$D$4="A",0,
IF('Flight Methodologies'!$D$4="B",(('Flight Methodologies'!$E$20*'Flight Methodologies'!$E$17*$E259*SUM($O259:$P259)*$G259*'Emission Factors'!$E$8)),
IF('Flight Methodologies'!$D$4="C",0,(('Flight Methodologies'!$E$43*'Flight Methodologies'!$E$40*$E259*SUM($O259:$P259)*$G259*'Emission Factors'!$E$8)))
)))
+
IF($N259=0,0,
IF('Flight Methodologies'!$K$4="A",0,(('Flight Methodologies'!$K$20*'Flight Methodologies'!$K$17*$E259*N259*$G259*'Emission Factors'!$E$8)))
),"")</f>
        <v/>
      </c>
      <c r="U259" s="104" t="str">
        <f>IFERROR(((L259*$D259*$E259*$G259*'Emission Factors'!$E$9))
+
IF(SUM($O259:$P259)=0,0,
IF('Flight Methodologies'!$D$4="A",0,
IF('Flight Methodologies'!$D$4="B",(('Flight Methodologies'!$E$21*'Flight Methodologies'!$E$17*$E259*SUM($O259:$P259)*$G259*'Emission Factors'!$E$9)),
IF('Flight Methodologies'!$D$4="C",0,(('Flight Methodologies'!$E$44*'Flight Methodologies'!$E$40*$E259*SUM($O259:$P259)*$G259*'Emission Factors'!$E$9)))
)))
+
IF($N259=0,0,
IF('Flight Methodologies'!$K$4="A",0,(('Flight Methodologies'!$K$21*'Flight Methodologies'!$K$17*$E259*N259*$G259*'Emission Factors'!$E$9)))
),"")</f>
        <v/>
      </c>
      <c r="V259" s="104" t="str">
        <f>IF(SUM(I259:P259)=0,"",
IF(SUM($O259:$P259)=0,0,
IF('Flight Methodologies'!$D$4="A",0,
IF('Flight Methodologies'!$D$4="B",(('Flight Methodologies'!$E$22*'Flight Methodologies'!$E$17*$E259*SUM($O259:$P259)*$G259*'Emission Factors'!$E$10)),
IF('Flight Methodologies'!$D$4="C",0,(('Flight Methodologies'!$E$45*'Flight Methodologies'!$E$40*$E259*SUM($O259:$P259)*$G259*'Emission Factors'!$E$10)))
)))
+
IF($N259=0,0,
IF('Flight Methodologies'!$K$4="A",0,(('Flight Methodologies'!$K$22*'Flight Methodologies'!$K$17*$E259*N259*$G259*'Emission Factors'!$E$10)))
))</f>
        <v/>
      </c>
      <c r="W259" s="104" t="str">
        <f>IFERROR(((M259*$D259*$E259*$G259*'Emission Factors'!$E$11))
+
IF(SUM($O259:$P259)=0,0,
IF('Flight Methodologies'!$D$4="A",0,
IF('Flight Methodologies'!$D$4="B",0,
IF('Flight Methodologies'!$D$4="C",0,0)
)))
+
IF($N259=0,0,
IF('Flight Methodologies'!$K$4="A",0,0)
),"")</f>
        <v/>
      </c>
      <c r="X259" s="104" t="str">
        <f>IFERROR(IF('Flight Methodologies'!$K$4="A",((($D259-'Flight Methodologies'!$K$9)*$E259*$G259*$N259*'Emission Factors'!$E$12)),((($D259-'Flight Methodologies'!$K$17)*$E259*$G259*$N259*'Emission Factors'!$E$12))
)
+
IF(SUM($O259:$P259)=0,0,
IF('Flight Methodologies'!$D$4="A",0,
IF('Flight Methodologies'!$D$4="B",0,
IF('Flight Methodologies'!$D$4="C",('Flight Methodologies'!$E$29*$E259*SUM($O259:$P259)*$G259*'Emission Factors'!$E$12),('Flight Methodologies'!$E$39*$E259*SUM($O259:$P259)*$G259*'Emission Factors'!$E$12))
))),"")</f>
        <v/>
      </c>
      <c r="Y259" s="104" t="str">
        <f>IFERROR(IF('Flight Methodologies'!$D$4="A",((($D259-'Flight Methodologies'!$E$9)*$E259*$G259*$O259*'Emission Factors'!$E$13)),
IF('Flight Methodologies'!$D$4="B",((($D259-'Flight Methodologies'!$E$17)*$E259*$G259*$O259*'Emission Factors'!$E$13)),
IF('Flight Methodologies'!$D$4="C",((($D259-SUM('Flight Methodologies'!$E$29:$E$30))*$E259*$G259*$O259*'Emission Factors'!$E$13)),((($D259-SUM('Flight Methodologies'!$E$39:$E$40))*$E259*$G259*$O259*'Emission Factors'!$E$13)))))
+
IF(SUM($O259:$P259)=0,0,
IF('Flight Methodologies'!$D$4="A",0,
IF('Flight Methodologies'!$D$4="B",0,
IF('Flight Methodologies'!$D$4="C",0,0)
)))
+
IF($N259=0,0,
IF('Flight Methodologies'!$K$4="A",0,0)
),"")</f>
        <v/>
      </c>
      <c r="Z259" s="104" t="str">
        <f>IFERROR(IF('Flight Methodologies'!$D$4="A",((($D259-'Flight Methodologies'!$E$9)*$E259*$G259*$P259*'Emission Factors'!$E$14)),
IF('Flight Methodologies'!$D$4="B",((($D259-'Flight Methodologies'!$E$17)*$E259*$G259*$P259*'Emission Factors'!$E$14)),
IF('Flight Methodologies'!$D$4="C",((($D259-SUM('Flight Methodologies'!$E$29:$E$30))*$E259*$G259*$P259*'Emission Factors'!$E$14)),((($D259-SUM('Flight Methodologies'!$E$39:$E$40))*$E259*$G259*$P259*'Emission Factors'!$E$14)))))
+
IF(SUM($O259:$P259)=0,0,
IF('Flight Methodologies'!$D$4="A",0,
IF('Flight Methodologies'!$D$4="B",0,
IF('Flight Methodologies'!$D$4="C",0,0)
)))
+
IF($N259=0,0,
IF('Flight Methodologies'!$K$4="A",0,0)
),"")</f>
        <v/>
      </c>
      <c r="AA259" s="169">
        <f t="shared" si="6"/>
        <v>0</v>
      </c>
      <c r="AC259" s="109">
        <f t="shared" si="8"/>
        <v>0</v>
      </c>
    </row>
    <row r="260" spans="2:29" x14ac:dyDescent="0.35">
      <c r="B260" s="192"/>
      <c r="C260" s="63" t="str">
        <f>IFERROR(VLOOKUP(B260,'Country and Student Data'!$B$5:$E$300,2,FALSE),"")</f>
        <v/>
      </c>
      <c r="D260" s="104" t="str">
        <f>IFERROR(
VLOOKUP($B260,'Country and Student Data'!$B$5:$D$300,3,FALSE)
+
IF(OR(C260="Home",C260="UK"),0,
IF('Flight Methodologies'!$D$4="A",'Flight Methodologies'!$E$9,
IF('Flight Methodologies'!$D$4="B",'Flight Methodologies'!$E$17,
IF('Flight Methodologies'!$D$4="C",'Flight Methodologies'!$E$29+'Flight Methodologies'!$E$30,'Flight Methodologies'!$E$39+'Flight Methodologies'!$E$40)))), "")</f>
        <v/>
      </c>
      <c r="E260" s="101" t="str">
        <f>IFERROR(VLOOKUP(B260,'Country and Student Data'!B:E,4,FALSE),"")</f>
        <v/>
      </c>
      <c r="G260" s="85"/>
      <c r="H260" s="66"/>
      <c r="I260" s="86"/>
      <c r="J260" s="86"/>
      <c r="K260" s="86"/>
      <c r="L260" s="86"/>
      <c r="M260" s="86"/>
      <c r="N260" s="86"/>
      <c r="O260" s="86"/>
      <c r="P260" s="86"/>
      <c r="R260" s="104" t="str">
        <f>IFERROR(
((I260*$D260*$E260*$G260*'Emission Factors'!$E$6))
+
IF(SUM($O260:$P260)=0,0,
IF('Flight Methodologies'!$D$4="A",(0.5*'Flight Methodologies'!$E$9*$E260*SUM($O260:$P260)*$G260*'Emission Factors'!$E$6),
IF('Flight Methodologies'!$D$4="B",(('Flight Methodologies'!$E$18*'Flight Methodologies'!$E$17*$E260*SUM($O260:$P260)*$G260*'Emission Factors'!$E$6)),
IF('Flight Methodologies'!$D$4="C",(0.5*'Flight Methodologies'!$E$30*$E260*SUM($O260:$P260)*$G260*'Emission Factors'!$E$6),(('Flight Methodologies'!$E$41*'Flight Methodologies'!$E$40*$E260*SUM($O260:$P260)*$G260*'Emission Factors'!$E$6)))
)))
+
IF($N260=0,0,
IF('Flight Methodologies'!$K$4="A",(0.5*'Flight Methodologies'!$K$9*$E260*$N260*$G260*'Emission Factors'!$E$6),(('Flight Methodologies'!$K$18*'Flight Methodologies'!$K$17*$E260*N260*$G260*'Emission Factors'!$E$6)))
),"")</f>
        <v/>
      </c>
      <c r="S260" s="104" t="str">
        <f>IFERROR(((J260*$D260*$E260*$G260*'Emission Factors'!$E$7))
+
IF(SUM($O260:$P260)=0,0,
IF('Flight Methodologies'!$D$4="A",(0.5*'Flight Methodologies'!$E$9*$E260*SUM($O260:$P260)*$G260*'Emission Factors'!$E$7),
IF('Flight Methodologies'!$D$4="B",(('Flight Methodologies'!$E$19*'Flight Methodologies'!$E$17*$E260*SUM($O260:$P260)*$G260*'Emission Factors'!$E$7)),
IF('Flight Methodologies'!$D$4="C",(0.5*'Flight Methodologies'!$E$30*$E260*SUM($O260:$P260)*$G260*'Emission Factors'!$E$7),(('Flight Methodologies'!$E$42*'Flight Methodologies'!$E$40*$E260*SUM($O260:$P260)*$G260*'Emission Factors'!$E$7)))
)))
+
IF($N260=0,0,
IF('Flight Methodologies'!$K$4="A",(0.5*'Flight Methodologies'!$K$9*$E260*$N260*$G260*'Emission Factors'!$E$7),(('Flight Methodologies'!$K$19*'Flight Methodologies'!$K$17*$E260*N260*$G260*'Emission Factors'!$E$7)))
),"")</f>
        <v/>
      </c>
      <c r="T260" s="104" t="str">
        <f>IFERROR(((K260*$D260*$E260*$G260*'Emission Factors'!$E$8))
+
IF(SUM($O260:$P260)=0,0,
IF('Flight Methodologies'!$D$4="A",0,
IF('Flight Methodologies'!$D$4="B",(('Flight Methodologies'!$E$20*'Flight Methodologies'!$E$17*$E260*SUM($O260:$P260)*$G260*'Emission Factors'!$E$8)),
IF('Flight Methodologies'!$D$4="C",0,(('Flight Methodologies'!$E$43*'Flight Methodologies'!$E$40*$E260*SUM($O260:$P260)*$G260*'Emission Factors'!$E$8)))
)))
+
IF($N260=0,0,
IF('Flight Methodologies'!$K$4="A",0,(('Flight Methodologies'!$K$20*'Flight Methodologies'!$K$17*$E260*N260*$G260*'Emission Factors'!$E$8)))
),"")</f>
        <v/>
      </c>
      <c r="U260" s="104" t="str">
        <f>IFERROR(((L260*$D260*$E260*$G260*'Emission Factors'!$E$9))
+
IF(SUM($O260:$P260)=0,0,
IF('Flight Methodologies'!$D$4="A",0,
IF('Flight Methodologies'!$D$4="B",(('Flight Methodologies'!$E$21*'Flight Methodologies'!$E$17*$E260*SUM($O260:$P260)*$G260*'Emission Factors'!$E$9)),
IF('Flight Methodologies'!$D$4="C",0,(('Flight Methodologies'!$E$44*'Flight Methodologies'!$E$40*$E260*SUM($O260:$P260)*$G260*'Emission Factors'!$E$9)))
)))
+
IF($N260=0,0,
IF('Flight Methodologies'!$K$4="A",0,(('Flight Methodologies'!$K$21*'Flight Methodologies'!$K$17*$E260*N260*$G260*'Emission Factors'!$E$9)))
),"")</f>
        <v/>
      </c>
      <c r="V260" s="104" t="str">
        <f>IF(SUM(I260:P260)=0,"",
IF(SUM($O260:$P260)=0,0,
IF('Flight Methodologies'!$D$4="A",0,
IF('Flight Methodologies'!$D$4="B",(('Flight Methodologies'!$E$22*'Flight Methodologies'!$E$17*$E260*SUM($O260:$P260)*$G260*'Emission Factors'!$E$10)),
IF('Flight Methodologies'!$D$4="C",0,(('Flight Methodologies'!$E$45*'Flight Methodologies'!$E$40*$E260*SUM($O260:$P260)*$G260*'Emission Factors'!$E$10)))
)))
+
IF($N260=0,0,
IF('Flight Methodologies'!$K$4="A",0,(('Flight Methodologies'!$K$22*'Flight Methodologies'!$K$17*$E260*N260*$G260*'Emission Factors'!$E$10)))
))</f>
        <v/>
      </c>
      <c r="W260" s="104" t="str">
        <f>IFERROR(((M260*$D260*$E260*$G260*'Emission Factors'!$E$11))
+
IF(SUM($O260:$P260)=0,0,
IF('Flight Methodologies'!$D$4="A",0,
IF('Flight Methodologies'!$D$4="B",0,
IF('Flight Methodologies'!$D$4="C",0,0)
)))
+
IF($N260=0,0,
IF('Flight Methodologies'!$K$4="A",0,0)
),"")</f>
        <v/>
      </c>
      <c r="X260" s="104" t="str">
        <f>IFERROR(IF('Flight Methodologies'!$K$4="A",((($D260-'Flight Methodologies'!$K$9)*$E260*$G260*$N260*'Emission Factors'!$E$12)),((($D260-'Flight Methodologies'!$K$17)*$E260*$G260*$N260*'Emission Factors'!$E$12))
)
+
IF(SUM($O260:$P260)=0,0,
IF('Flight Methodologies'!$D$4="A",0,
IF('Flight Methodologies'!$D$4="B",0,
IF('Flight Methodologies'!$D$4="C",('Flight Methodologies'!$E$29*$E260*SUM($O260:$P260)*$G260*'Emission Factors'!$E$12),('Flight Methodologies'!$E$39*$E260*SUM($O260:$P260)*$G260*'Emission Factors'!$E$12))
))),"")</f>
        <v/>
      </c>
      <c r="Y260" s="104" t="str">
        <f>IFERROR(IF('Flight Methodologies'!$D$4="A",((($D260-'Flight Methodologies'!$E$9)*$E260*$G260*$O260*'Emission Factors'!$E$13)),
IF('Flight Methodologies'!$D$4="B",((($D260-'Flight Methodologies'!$E$17)*$E260*$G260*$O260*'Emission Factors'!$E$13)),
IF('Flight Methodologies'!$D$4="C",((($D260-SUM('Flight Methodologies'!$E$29:$E$30))*$E260*$G260*$O260*'Emission Factors'!$E$13)),((($D260-SUM('Flight Methodologies'!$E$39:$E$40))*$E260*$G260*$O260*'Emission Factors'!$E$13)))))
+
IF(SUM($O260:$P260)=0,0,
IF('Flight Methodologies'!$D$4="A",0,
IF('Flight Methodologies'!$D$4="B",0,
IF('Flight Methodologies'!$D$4="C",0,0)
)))
+
IF($N260=0,0,
IF('Flight Methodologies'!$K$4="A",0,0)
),"")</f>
        <v/>
      </c>
      <c r="Z260" s="104" t="str">
        <f>IFERROR(IF('Flight Methodologies'!$D$4="A",((($D260-'Flight Methodologies'!$E$9)*$E260*$G260*$P260*'Emission Factors'!$E$14)),
IF('Flight Methodologies'!$D$4="B",((($D260-'Flight Methodologies'!$E$17)*$E260*$G260*$P260*'Emission Factors'!$E$14)),
IF('Flight Methodologies'!$D$4="C",((($D260-SUM('Flight Methodologies'!$E$29:$E$30))*$E260*$G260*$P260*'Emission Factors'!$E$14)),((($D260-SUM('Flight Methodologies'!$E$39:$E$40))*$E260*$G260*$P260*'Emission Factors'!$E$14)))))
+
IF(SUM($O260:$P260)=0,0,
IF('Flight Methodologies'!$D$4="A",0,
IF('Flight Methodologies'!$D$4="B",0,
IF('Flight Methodologies'!$D$4="C",0,0)
)))
+
IF($N260=0,0,
IF('Flight Methodologies'!$K$4="A",0,0)
),"")</f>
        <v/>
      </c>
      <c r="AA260" s="169">
        <f t="shared" si="6"/>
        <v>0</v>
      </c>
      <c r="AC260" s="109">
        <f t="shared" si="8"/>
        <v>0</v>
      </c>
    </row>
    <row r="261" spans="2:29" x14ac:dyDescent="0.35">
      <c r="B261" s="192"/>
      <c r="C261" s="63" t="str">
        <f>IFERROR(VLOOKUP(B261,'Country and Student Data'!$B$5:$E$300,2,FALSE),"")</f>
        <v/>
      </c>
      <c r="D261" s="104" t="str">
        <f>IFERROR(
VLOOKUP($B261,'Country and Student Data'!$B$5:$D$300,3,FALSE)
+
IF(OR(C261="Home",C261="UK"),0,
IF('Flight Methodologies'!$D$4="A",'Flight Methodologies'!$E$9,
IF('Flight Methodologies'!$D$4="B",'Flight Methodologies'!$E$17,
IF('Flight Methodologies'!$D$4="C",'Flight Methodologies'!$E$29+'Flight Methodologies'!$E$30,'Flight Methodologies'!$E$39+'Flight Methodologies'!$E$40)))), "")</f>
        <v/>
      </c>
      <c r="E261" s="101" t="str">
        <f>IFERROR(VLOOKUP(B261,'Country and Student Data'!B:E,4,FALSE),"")</f>
        <v/>
      </c>
      <c r="G261" s="85"/>
      <c r="H261" s="66"/>
      <c r="I261" s="86"/>
      <c r="J261" s="86"/>
      <c r="K261" s="86"/>
      <c r="L261" s="86"/>
      <c r="M261" s="86"/>
      <c r="N261" s="86"/>
      <c r="O261" s="86"/>
      <c r="P261" s="86"/>
      <c r="R261" s="104" t="str">
        <f>IFERROR(
((I261*$D261*$E261*$G261*'Emission Factors'!$E$6))
+
IF(SUM($O261:$P261)=0,0,
IF('Flight Methodologies'!$D$4="A",(0.5*'Flight Methodologies'!$E$9*$E261*SUM($O261:$P261)*$G261*'Emission Factors'!$E$6),
IF('Flight Methodologies'!$D$4="B",(('Flight Methodologies'!$E$18*'Flight Methodologies'!$E$17*$E261*SUM($O261:$P261)*$G261*'Emission Factors'!$E$6)),
IF('Flight Methodologies'!$D$4="C",(0.5*'Flight Methodologies'!$E$30*$E261*SUM($O261:$P261)*$G261*'Emission Factors'!$E$6),(('Flight Methodologies'!$E$41*'Flight Methodologies'!$E$40*$E261*SUM($O261:$P261)*$G261*'Emission Factors'!$E$6)))
)))
+
IF($N261=0,0,
IF('Flight Methodologies'!$K$4="A",(0.5*'Flight Methodologies'!$K$9*$E261*$N261*$G261*'Emission Factors'!$E$6),(('Flight Methodologies'!$K$18*'Flight Methodologies'!$K$17*$E261*N261*$G261*'Emission Factors'!$E$6)))
),"")</f>
        <v/>
      </c>
      <c r="S261" s="104" t="str">
        <f>IFERROR(((J261*$D261*$E261*$G261*'Emission Factors'!$E$7))
+
IF(SUM($O261:$P261)=0,0,
IF('Flight Methodologies'!$D$4="A",(0.5*'Flight Methodologies'!$E$9*$E261*SUM($O261:$P261)*$G261*'Emission Factors'!$E$7),
IF('Flight Methodologies'!$D$4="B",(('Flight Methodologies'!$E$19*'Flight Methodologies'!$E$17*$E261*SUM($O261:$P261)*$G261*'Emission Factors'!$E$7)),
IF('Flight Methodologies'!$D$4="C",(0.5*'Flight Methodologies'!$E$30*$E261*SUM($O261:$P261)*$G261*'Emission Factors'!$E$7),(('Flight Methodologies'!$E$42*'Flight Methodologies'!$E$40*$E261*SUM($O261:$P261)*$G261*'Emission Factors'!$E$7)))
)))
+
IF($N261=0,0,
IF('Flight Methodologies'!$K$4="A",(0.5*'Flight Methodologies'!$K$9*$E261*$N261*$G261*'Emission Factors'!$E$7),(('Flight Methodologies'!$K$19*'Flight Methodologies'!$K$17*$E261*N261*$G261*'Emission Factors'!$E$7)))
),"")</f>
        <v/>
      </c>
      <c r="T261" s="104" t="str">
        <f>IFERROR(((K261*$D261*$E261*$G261*'Emission Factors'!$E$8))
+
IF(SUM($O261:$P261)=0,0,
IF('Flight Methodologies'!$D$4="A",0,
IF('Flight Methodologies'!$D$4="B",(('Flight Methodologies'!$E$20*'Flight Methodologies'!$E$17*$E261*SUM($O261:$P261)*$G261*'Emission Factors'!$E$8)),
IF('Flight Methodologies'!$D$4="C",0,(('Flight Methodologies'!$E$43*'Flight Methodologies'!$E$40*$E261*SUM($O261:$P261)*$G261*'Emission Factors'!$E$8)))
)))
+
IF($N261=0,0,
IF('Flight Methodologies'!$K$4="A",0,(('Flight Methodologies'!$K$20*'Flight Methodologies'!$K$17*$E261*N261*$G261*'Emission Factors'!$E$8)))
),"")</f>
        <v/>
      </c>
      <c r="U261" s="104" t="str">
        <f>IFERROR(((L261*$D261*$E261*$G261*'Emission Factors'!$E$9))
+
IF(SUM($O261:$P261)=0,0,
IF('Flight Methodologies'!$D$4="A",0,
IF('Flight Methodologies'!$D$4="B",(('Flight Methodologies'!$E$21*'Flight Methodologies'!$E$17*$E261*SUM($O261:$P261)*$G261*'Emission Factors'!$E$9)),
IF('Flight Methodologies'!$D$4="C",0,(('Flight Methodologies'!$E$44*'Flight Methodologies'!$E$40*$E261*SUM($O261:$P261)*$G261*'Emission Factors'!$E$9)))
)))
+
IF($N261=0,0,
IF('Flight Methodologies'!$K$4="A",0,(('Flight Methodologies'!$K$21*'Flight Methodologies'!$K$17*$E261*N261*$G261*'Emission Factors'!$E$9)))
),"")</f>
        <v/>
      </c>
      <c r="V261" s="104" t="str">
        <f>IF(SUM(I261:P261)=0,"",
IF(SUM($O261:$P261)=0,0,
IF('Flight Methodologies'!$D$4="A",0,
IF('Flight Methodologies'!$D$4="B",(('Flight Methodologies'!$E$22*'Flight Methodologies'!$E$17*$E261*SUM($O261:$P261)*$G261*'Emission Factors'!$E$10)),
IF('Flight Methodologies'!$D$4="C",0,(('Flight Methodologies'!$E$45*'Flight Methodologies'!$E$40*$E261*SUM($O261:$P261)*$G261*'Emission Factors'!$E$10)))
)))
+
IF($N261=0,0,
IF('Flight Methodologies'!$K$4="A",0,(('Flight Methodologies'!$K$22*'Flight Methodologies'!$K$17*$E261*N261*$G261*'Emission Factors'!$E$10)))
))</f>
        <v/>
      </c>
      <c r="W261" s="104" t="str">
        <f>IFERROR(((M261*$D261*$E261*$G261*'Emission Factors'!$E$11))
+
IF(SUM($O261:$P261)=0,0,
IF('Flight Methodologies'!$D$4="A",0,
IF('Flight Methodologies'!$D$4="B",0,
IF('Flight Methodologies'!$D$4="C",0,0)
)))
+
IF($N261=0,0,
IF('Flight Methodologies'!$K$4="A",0,0)
),"")</f>
        <v/>
      </c>
      <c r="X261" s="104" t="str">
        <f>IFERROR(IF('Flight Methodologies'!$K$4="A",((($D261-'Flight Methodologies'!$K$9)*$E261*$G261*$N261*'Emission Factors'!$E$12)),((($D261-'Flight Methodologies'!$K$17)*$E261*$G261*$N261*'Emission Factors'!$E$12))
)
+
IF(SUM($O261:$P261)=0,0,
IF('Flight Methodologies'!$D$4="A",0,
IF('Flight Methodologies'!$D$4="B",0,
IF('Flight Methodologies'!$D$4="C",('Flight Methodologies'!$E$29*$E261*SUM($O261:$P261)*$G261*'Emission Factors'!$E$12),('Flight Methodologies'!$E$39*$E261*SUM($O261:$P261)*$G261*'Emission Factors'!$E$12))
))),"")</f>
        <v/>
      </c>
      <c r="Y261" s="104" t="str">
        <f>IFERROR(IF('Flight Methodologies'!$D$4="A",((($D261-'Flight Methodologies'!$E$9)*$E261*$G261*$O261*'Emission Factors'!$E$13)),
IF('Flight Methodologies'!$D$4="B",((($D261-'Flight Methodologies'!$E$17)*$E261*$G261*$O261*'Emission Factors'!$E$13)),
IF('Flight Methodologies'!$D$4="C",((($D261-SUM('Flight Methodologies'!$E$29:$E$30))*$E261*$G261*$O261*'Emission Factors'!$E$13)),((($D261-SUM('Flight Methodologies'!$E$39:$E$40))*$E261*$G261*$O261*'Emission Factors'!$E$13)))))
+
IF(SUM($O261:$P261)=0,0,
IF('Flight Methodologies'!$D$4="A",0,
IF('Flight Methodologies'!$D$4="B",0,
IF('Flight Methodologies'!$D$4="C",0,0)
)))
+
IF($N261=0,0,
IF('Flight Methodologies'!$K$4="A",0,0)
),"")</f>
        <v/>
      </c>
      <c r="Z261" s="104" t="str">
        <f>IFERROR(IF('Flight Methodologies'!$D$4="A",((($D261-'Flight Methodologies'!$E$9)*$E261*$G261*$P261*'Emission Factors'!$E$14)),
IF('Flight Methodologies'!$D$4="B",((($D261-'Flight Methodologies'!$E$17)*$E261*$G261*$P261*'Emission Factors'!$E$14)),
IF('Flight Methodologies'!$D$4="C",((($D261-SUM('Flight Methodologies'!$E$29:$E$30))*$E261*$G261*$P261*'Emission Factors'!$E$14)),((($D261-SUM('Flight Methodologies'!$E$39:$E$40))*$E261*$G261*$P261*'Emission Factors'!$E$14)))))
+
IF(SUM($O261:$P261)=0,0,
IF('Flight Methodologies'!$D$4="A",0,
IF('Flight Methodologies'!$D$4="B",0,
IF('Flight Methodologies'!$D$4="C",0,0)
)))
+
IF($N261=0,0,
IF('Flight Methodologies'!$K$4="A",0,0)
),"")</f>
        <v/>
      </c>
      <c r="AA261" s="169">
        <f t="shared" si="6"/>
        <v>0</v>
      </c>
      <c r="AC261" s="109">
        <f t="shared" si="8"/>
        <v>0</v>
      </c>
    </row>
    <row r="262" spans="2:29" x14ac:dyDescent="0.35">
      <c r="B262" s="192"/>
      <c r="C262" s="63" t="str">
        <f>IFERROR(VLOOKUP(B262,'Country and Student Data'!$B$5:$E$300,2,FALSE),"")</f>
        <v/>
      </c>
      <c r="D262" s="104" t="str">
        <f>IFERROR(
VLOOKUP($B262,'Country and Student Data'!$B$5:$D$300,3,FALSE)
+
IF(OR(C262="Home",C262="UK"),0,
IF('Flight Methodologies'!$D$4="A",'Flight Methodologies'!$E$9,
IF('Flight Methodologies'!$D$4="B",'Flight Methodologies'!$E$17,
IF('Flight Methodologies'!$D$4="C",'Flight Methodologies'!$E$29+'Flight Methodologies'!$E$30,'Flight Methodologies'!$E$39+'Flight Methodologies'!$E$40)))), "")</f>
        <v/>
      </c>
      <c r="E262" s="101" t="str">
        <f>IFERROR(VLOOKUP(B262,'Country and Student Data'!B:E,4,FALSE),"")</f>
        <v/>
      </c>
      <c r="G262" s="85"/>
      <c r="H262" s="66"/>
      <c r="I262" s="86"/>
      <c r="J262" s="86"/>
      <c r="K262" s="86"/>
      <c r="L262" s="86"/>
      <c r="M262" s="86"/>
      <c r="N262" s="86"/>
      <c r="O262" s="86"/>
      <c r="P262" s="86"/>
      <c r="R262" s="104" t="str">
        <f>IFERROR(
((I262*$D262*$E262*$G262*'Emission Factors'!$E$6))
+
IF(SUM($O262:$P262)=0,0,
IF('Flight Methodologies'!$D$4="A",(0.5*'Flight Methodologies'!$E$9*$E262*SUM($O262:$P262)*$G262*'Emission Factors'!$E$6),
IF('Flight Methodologies'!$D$4="B",(('Flight Methodologies'!$E$18*'Flight Methodologies'!$E$17*$E262*SUM($O262:$P262)*$G262*'Emission Factors'!$E$6)),
IF('Flight Methodologies'!$D$4="C",(0.5*'Flight Methodologies'!$E$30*$E262*SUM($O262:$P262)*$G262*'Emission Factors'!$E$6),(('Flight Methodologies'!$E$41*'Flight Methodologies'!$E$40*$E262*SUM($O262:$P262)*$G262*'Emission Factors'!$E$6)))
)))
+
IF($N262=0,0,
IF('Flight Methodologies'!$K$4="A",(0.5*'Flight Methodologies'!$K$9*$E262*$N262*$G262*'Emission Factors'!$E$6),(('Flight Methodologies'!$K$18*'Flight Methodologies'!$K$17*$E262*N262*$G262*'Emission Factors'!$E$6)))
),"")</f>
        <v/>
      </c>
      <c r="S262" s="104" t="str">
        <f>IFERROR(((J262*$D262*$E262*$G262*'Emission Factors'!$E$7))
+
IF(SUM($O262:$P262)=0,0,
IF('Flight Methodologies'!$D$4="A",(0.5*'Flight Methodologies'!$E$9*$E262*SUM($O262:$P262)*$G262*'Emission Factors'!$E$7),
IF('Flight Methodologies'!$D$4="B",(('Flight Methodologies'!$E$19*'Flight Methodologies'!$E$17*$E262*SUM($O262:$P262)*$G262*'Emission Factors'!$E$7)),
IF('Flight Methodologies'!$D$4="C",(0.5*'Flight Methodologies'!$E$30*$E262*SUM($O262:$P262)*$G262*'Emission Factors'!$E$7),(('Flight Methodologies'!$E$42*'Flight Methodologies'!$E$40*$E262*SUM($O262:$P262)*$G262*'Emission Factors'!$E$7)))
)))
+
IF($N262=0,0,
IF('Flight Methodologies'!$K$4="A",(0.5*'Flight Methodologies'!$K$9*$E262*$N262*$G262*'Emission Factors'!$E$7),(('Flight Methodologies'!$K$19*'Flight Methodologies'!$K$17*$E262*N262*$G262*'Emission Factors'!$E$7)))
),"")</f>
        <v/>
      </c>
      <c r="T262" s="104" t="str">
        <f>IFERROR(((K262*$D262*$E262*$G262*'Emission Factors'!$E$8))
+
IF(SUM($O262:$P262)=0,0,
IF('Flight Methodologies'!$D$4="A",0,
IF('Flight Methodologies'!$D$4="B",(('Flight Methodologies'!$E$20*'Flight Methodologies'!$E$17*$E262*SUM($O262:$P262)*$G262*'Emission Factors'!$E$8)),
IF('Flight Methodologies'!$D$4="C",0,(('Flight Methodologies'!$E$43*'Flight Methodologies'!$E$40*$E262*SUM($O262:$P262)*$G262*'Emission Factors'!$E$8)))
)))
+
IF($N262=0,0,
IF('Flight Methodologies'!$K$4="A",0,(('Flight Methodologies'!$K$20*'Flight Methodologies'!$K$17*$E262*N262*$G262*'Emission Factors'!$E$8)))
),"")</f>
        <v/>
      </c>
      <c r="U262" s="104" t="str">
        <f>IFERROR(((L262*$D262*$E262*$G262*'Emission Factors'!$E$9))
+
IF(SUM($O262:$P262)=0,0,
IF('Flight Methodologies'!$D$4="A",0,
IF('Flight Methodologies'!$D$4="B",(('Flight Methodologies'!$E$21*'Flight Methodologies'!$E$17*$E262*SUM($O262:$P262)*$G262*'Emission Factors'!$E$9)),
IF('Flight Methodologies'!$D$4="C",0,(('Flight Methodologies'!$E$44*'Flight Methodologies'!$E$40*$E262*SUM($O262:$P262)*$G262*'Emission Factors'!$E$9)))
)))
+
IF($N262=0,0,
IF('Flight Methodologies'!$K$4="A",0,(('Flight Methodologies'!$K$21*'Flight Methodologies'!$K$17*$E262*N262*$G262*'Emission Factors'!$E$9)))
),"")</f>
        <v/>
      </c>
      <c r="V262" s="104" t="str">
        <f>IF(SUM(I262:P262)=0,"",
IF(SUM($O262:$P262)=0,0,
IF('Flight Methodologies'!$D$4="A",0,
IF('Flight Methodologies'!$D$4="B",(('Flight Methodologies'!$E$22*'Flight Methodologies'!$E$17*$E262*SUM($O262:$P262)*$G262*'Emission Factors'!$E$10)),
IF('Flight Methodologies'!$D$4="C",0,(('Flight Methodologies'!$E$45*'Flight Methodologies'!$E$40*$E262*SUM($O262:$P262)*$G262*'Emission Factors'!$E$10)))
)))
+
IF($N262=0,0,
IF('Flight Methodologies'!$K$4="A",0,(('Flight Methodologies'!$K$22*'Flight Methodologies'!$K$17*$E262*N262*$G262*'Emission Factors'!$E$10)))
))</f>
        <v/>
      </c>
      <c r="W262" s="104" t="str">
        <f>IFERROR(((M262*$D262*$E262*$G262*'Emission Factors'!$E$11))
+
IF(SUM($O262:$P262)=0,0,
IF('Flight Methodologies'!$D$4="A",0,
IF('Flight Methodologies'!$D$4="B",0,
IF('Flight Methodologies'!$D$4="C",0,0)
)))
+
IF($N262=0,0,
IF('Flight Methodologies'!$K$4="A",0,0)
),"")</f>
        <v/>
      </c>
      <c r="X262" s="104" t="str">
        <f>IFERROR(IF('Flight Methodologies'!$K$4="A",((($D262-'Flight Methodologies'!$K$9)*$E262*$G262*$N262*'Emission Factors'!$E$12)),((($D262-'Flight Methodologies'!$K$17)*$E262*$G262*$N262*'Emission Factors'!$E$12))
)
+
IF(SUM($O262:$P262)=0,0,
IF('Flight Methodologies'!$D$4="A",0,
IF('Flight Methodologies'!$D$4="B",0,
IF('Flight Methodologies'!$D$4="C",('Flight Methodologies'!$E$29*$E262*SUM($O262:$P262)*$G262*'Emission Factors'!$E$12),('Flight Methodologies'!$E$39*$E262*SUM($O262:$P262)*$G262*'Emission Factors'!$E$12))
))),"")</f>
        <v/>
      </c>
      <c r="Y262" s="104" t="str">
        <f>IFERROR(IF('Flight Methodologies'!$D$4="A",((($D262-'Flight Methodologies'!$E$9)*$E262*$G262*$O262*'Emission Factors'!$E$13)),
IF('Flight Methodologies'!$D$4="B",((($D262-'Flight Methodologies'!$E$17)*$E262*$G262*$O262*'Emission Factors'!$E$13)),
IF('Flight Methodologies'!$D$4="C",((($D262-SUM('Flight Methodologies'!$E$29:$E$30))*$E262*$G262*$O262*'Emission Factors'!$E$13)),((($D262-SUM('Flight Methodologies'!$E$39:$E$40))*$E262*$G262*$O262*'Emission Factors'!$E$13)))))
+
IF(SUM($O262:$P262)=0,0,
IF('Flight Methodologies'!$D$4="A",0,
IF('Flight Methodologies'!$D$4="B",0,
IF('Flight Methodologies'!$D$4="C",0,0)
)))
+
IF($N262=0,0,
IF('Flight Methodologies'!$K$4="A",0,0)
),"")</f>
        <v/>
      </c>
      <c r="Z262" s="104" t="str">
        <f>IFERROR(IF('Flight Methodologies'!$D$4="A",((($D262-'Flight Methodologies'!$E$9)*$E262*$G262*$P262*'Emission Factors'!$E$14)),
IF('Flight Methodologies'!$D$4="B",((($D262-'Flight Methodologies'!$E$17)*$E262*$G262*$P262*'Emission Factors'!$E$14)),
IF('Flight Methodologies'!$D$4="C",((($D262-SUM('Flight Methodologies'!$E$29:$E$30))*$E262*$G262*$P262*'Emission Factors'!$E$14)),((($D262-SUM('Flight Methodologies'!$E$39:$E$40))*$E262*$G262*$P262*'Emission Factors'!$E$14)))))
+
IF(SUM($O262:$P262)=0,0,
IF('Flight Methodologies'!$D$4="A",0,
IF('Flight Methodologies'!$D$4="B",0,
IF('Flight Methodologies'!$D$4="C",0,0)
)))
+
IF($N262=0,0,
IF('Flight Methodologies'!$K$4="A",0,0)
),"")</f>
        <v/>
      </c>
      <c r="AA262" s="169">
        <f t="shared" si="6"/>
        <v>0</v>
      </c>
      <c r="AC262" s="109">
        <f t="shared" si="8"/>
        <v>0</v>
      </c>
    </row>
    <row r="263" spans="2:29" x14ac:dyDescent="0.35">
      <c r="B263" s="192"/>
      <c r="C263" s="63" t="str">
        <f>IFERROR(VLOOKUP(B263,'Country and Student Data'!$B$5:$E$300,2,FALSE),"")</f>
        <v/>
      </c>
      <c r="D263" s="104" t="str">
        <f>IFERROR(
VLOOKUP($B263,'Country and Student Data'!$B$5:$D$300,3,FALSE)
+
IF(OR(C263="Home",C263="UK"),0,
IF('Flight Methodologies'!$D$4="A",'Flight Methodologies'!$E$9,
IF('Flight Methodologies'!$D$4="B",'Flight Methodologies'!$E$17,
IF('Flight Methodologies'!$D$4="C",'Flight Methodologies'!$E$29+'Flight Methodologies'!$E$30,'Flight Methodologies'!$E$39+'Flight Methodologies'!$E$40)))), "")</f>
        <v/>
      </c>
      <c r="E263" s="101" t="str">
        <f>IFERROR(VLOOKUP(B263,'Country and Student Data'!B:E,4,FALSE),"")</f>
        <v/>
      </c>
      <c r="G263" s="85"/>
      <c r="H263" s="66"/>
      <c r="I263" s="86"/>
      <c r="J263" s="86"/>
      <c r="K263" s="86"/>
      <c r="L263" s="86"/>
      <c r="M263" s="86"/>
      <c r="N263" s="86"/>
      <c r="O263" s="86"/>
      <c r="P263" s="86"/>
      <c r="R263" s="104" t="str">
        <f>IFERROR(
((I263*$D263*$E263*$G263*'Emission Factors'!$E$6))
+
IF(SUM($O263:$P263)=0,0,
IF('Flight Methodologies'!$D$4="A",(0.5*'Flight Methodologies'!$E$9*$E263*SUM($O263:$P263)*$G263*'Emission Factors'!$E$6),
IF('Flight Methodologies'!$D$4="B",(('Flight Methodologies'!$E$18*'Flight Methodologies'!$E$17*$E263*SUM($O263:$P263)*$G263*'Emission Factors'!$E$6)),
IF('Flight Methodologies'!$D$4="C",(0.5*'Flight Methodologies'!$E$30*$E263*SUM($O263:$P263)*$G263*'Emission Factors'!$E$6),(('Flight Methodologies'!$E$41*'Flight Methodologies'!$E$40*$E263*SUM($O263:$P263)*$G263*'Emission Factors'!$E$6)))
)))
+
IF($N263=0,0,
IF('Flight Methodologies'!$K$4="A",(0.5*'Flight Methodologies'!$K$9*$E263*$N263*$G263*'Emission Factors'!$E$6),(('Flight Methodologies'!$K$18*'Flight Methodologies'!$K$17*$E263*N263*$G263*'Emission Factors'!$E$6)))
),"")</f>
        <v/>
      </c>
      <c r="S263" s="104" t="str">
        <f>IFERROR(((J263*$D263*$E263*$G263*'Emission Factors'!$E$7))
+
IF(SUM($O263:$P263)=0,0,
IF('Flight Methodologies'!$D$4="A",(0.5*'Flight Methodologies'!$E$9*$E263*SUM($O263:$P263)*$G263*'Emission Factors'!$E$7),
IF('Flight Methodologies'!$D$4="B",(('Flight Methodologies'!$E$19*'Flight Methodologies'!$E$17*$E263*SUM($O263:$P263)*$G263*'Emission Factors'!$E$7)),
IF('Flight Methodologies'!$D$4="C",(0.5*'Flight Methodologies'!$E$30*$E263*SUM($O263:$P263)*$G263*'Emission Factors'!$E$7),(('Flight Methodologies'!$E$42*'Flight Methodologies'!$E$40*$E263*SUM($O263:$P263)*$G263*'Emission Factors'!$E$7)))
)))
+
IF($N263=0,0,
IF('Flight Methodologies'!$K$4="A",(0.5*'Flight Methodologies'!$K$9*$E263*$N263*$G263*'Emission Factors'!$E$7),(('Flight Methodologies'!$K$19*'Flight Methodologies'!$K$17*$E263*N263*$G263*'Emission Factors'!$E$7)))
),"")</f>
        <v/>
      </c>
      <c r="T263" s="104" t="str">
        <f>IFERROR(((K263*$D263*$E263*$G263*'Emission Factors'!$E$8))
+
IF(SUM($O263:$P263)=0,0,
IF('Flight Methodologies'!$D$4="A",0,
IF('Flight Methodologies'!$D$4="B",(('Flight Methodologies'!$E$20*'Flight Methodologies'!$E$17*$E263*SUM($O263:$P263)*$G263*'Emission Factors'!$E$8)),
IF('Flight Methodologies'!$D$4="C",0,(('Flight Methodologies'!$E$43*'Flight Methodologies'!$E$40*$E263*SUM($O263:$P263)*$G263*'Emission Factors'!$E$8)))
)))
+
IF($N263=0,0,
IF('Flight Methodologies'!$K$4="A",0,(('Flight Methodologies'!$K$20*'Flight Methodologies'!$K$17*$E263*N263*$G263*'Emission Factors'!$E$8)))
),"")</f>
        <v/>
      </c>
      <c r="U263" s="104" t="str">
        <f>IFERROR(((L263*$D263*$E263*$G263*'Emission Factors'!$E$9))
+
IF(SUM($O263:$P263)=0,0,
IF('Flight Methodologies'!$D$4="A",0,
IF('Flight Methodologies'!$D$4="B",(('Flight Methodologies'!$E$21*'Flight Methodologies'!$E$17*$E263*SUM($O263:$P263)*$G263*'Emission Factors'!$E$9)),
IF('Flight Methodologies'!$D$4="C",0,(('Flight Methodologies'!$E$44*'Flight Methodologies'!$E$40*$E263*SUM($O263:$P263)*$G263*'Emission Factors'!$E$9)))
)))
+
IF($N263=0,0,
IF('Flight Methodologies'!$K$4="A",0,(('Flight Methodologies'!$K$21*'Flight Methodologies'!$K$17*$E263*N263*$G263*'Emission Factors'!$E$9)))
),"")</f>
        <v/>
      </c>
      <c r="V263" s="104" t="str">
        <f>IF(SUM(I263:P263)=0,"",
IF(SUM($O263:$P263)=0,0,
IF('Flight Methodologies'!$D$4="A",0,
IF('Flight Methodologies'!$D$4="B",(('Flight Methodologies'!$E$22*'Flight Methodologies'!$E$17*$E263*SUM($O263:$P263)*$G263*'Emission Factors'!$E$10)),
IF('Flight Methodologies'!$D$4="C",0,(('Flight Methodologies'!$E$45*'Flight Methodologies'!$E$40*$E263*SUM($O263:$P263)*$G263*'Emission Factors'!$E$10)))
)))
+
IF($N263=0,0,
IF('Flight Methodologies'!$K$4="A",0,(('Flight Methodologies'!$K$22*'Flight Methodologies'!$K$17*$E263*N263*$G263*'Emission Factors'!$E$10)))
))</f>
        <v/>
      </c>
      <c r="W263" s="104" t="str">
        <f>IFERROR(((M263*$D263*$E263*$G263*'Emission Factors'!$E$11))
+
IF(SUM($O263:$P263)=0,0,
IF('Flight Methodologies'!$D$4="A",0,
IF('Flight Methodologies'!$D$4="B",0,
IF('Flight Methodologies'!$D$4="C",0,0)
)))
+
IF($N263=0,0,
IF('Flight Methodologies'!$K$4="A",0,0)
),"")</f>
        <v/>
      </c>
      <c r="X263" s="104" t="str">
        <f>IFERROR(IF('Flight Methodologies'!$K$4="A",((($D263-'Flight Methodologies'!$K$9)*$E263*$G263*$N263*'Emission Factors'!$E$12)),((($D263-'Flight Methodologies'!$K$17)*$E263*$G263*$N263*'Emission Factors'!$E$12))
)
+
IF(SUM($O263:$P263)=0,0,
IF('Flight Methodologies'!$D$4="A",0,
IF('Flight Methodologies'!$D$4="B",0,
IF('Flight Methodologies'!$D$4="C",('Flight Methodologies'!$E$29*$E263*SUM($O263:$P263)*$G263*'Emission Factors'!$E$12),('Flight Methodologies'!$E$39*$E263*SUM($O263:$P263)*$G263*'Emission Factors'!$E$12))
))),"")</f>
        <v/>
      </c>
      <c r="Y263" s="104" t="str">
        <f>IFERROR(IF('Flight Methodologies'!$D$4="A",((($D263-'Flight Methodologies'!$E$9)*$E263*$G263*$O263*'Emission Factors'!$E$13)),
IF('Flight Methodologies'!$D$4="B",((($D263-'Flight Methodologies'!$E$17)*$E263*$G263*$O263*'Emission Factors'!$E$13)),
IF('Flight Methodologies'!$D$4="C",((($D263-SUM('Flight Methodologies'!$E$29:$E$30))*$E263*$G263*$O263*'Emission Factors'!$E$13)),((($D263-SUM('Flight Methodologies'!$E$39:$E$40))*$E263*$G263*$O263*'Emission Factors'!$E$13)))))
+
IF(SUM($O263:$P263)=0,0,
IF('Flight Methodologies'!$D$4="A",0,
IF('Flight Methodologies'!$D$4="B",0,
IF('Flight Methodologies'!$D$4="C",0,0)
)))
+
IF($N263=0,0,
IF('Flight Methodologies'!$K$4="A",0,0)
),"")</f>
        <v/>
      </c>
      <c r="Z263" s="104" t="str">
        <f>IFERROR(IF('Flight Methodologies'!$D$4="A",((($D263-'Flight Methodologies'!$E$9)*$E263*$G263*$P263*'Emission Factors'!$E$14)),
IF('Flight Methodologies'!$D$4="B",((($D263-'Flight Methodologies'!$E$17)*$E263*$G263*$P263*'Emission Factors'!$E$14)),
IF('Flight Methodologies'!$D$4="C",((($D263-SUM('Flight Methodologies'!$E$29:$E$30))*$E263*$G263*$P263*'Emission Factors'!$E$14)),((($D263-SUM('Flight Methodologies'!$E$39:$E$40))*$E263*$G263*$P263*'Emission Factors'!$E$14)))))
+
IF(SUM($O263:$P263)=0,0,
IF('Flight Methodologies'!$D$4="A",0,
IF('Flight Methodologies'!$D$4="B",0,
IF('Flight Methodologies'!$D$4="C",0,0)
)))
+
IF($N263=0,0,
IF('Flight Methodologies'!$K$4="A",0,0)
),"")</f>
        <v/>
      </c>
      <c r="AA263" s="169">
        <f t="shared" ref="AA263:AA326" si="9">SUM(R263:Z263)</f>
        <v>0</v>
      </c>
      <c r="AC263" s="109">
        <f t="shared" si="8"/>
        <v>0</v>
      </c>
    </row>
    <row r="264" spans="2:29" x14ac:dyDescent="0.35">
      <c r="B264" s="192"/>
      <c r="C264" s="63" t="str">
        <f>IFERROR(VLOOKUP(B264,'Country and Student Data'!$B$5:$E$300,2,FALSE),"")</f>
        <v/>
      </c>
      <c r="D264" s="104" t="str">
        <f>IFERROR(
VLOOKUP($B264,'Country and Student Data'!$B$5:$D$300,3,FALSE)
+
IF(OR(C264="Home",C264="UK"),0,
IF('Flight Methodologies'!$D$4="A",'Flight Methodologies'!$E$9,
IF('Flight Methodologies'!$D$4="B",'Flight Methodologies'!$E$17,
IF('Flight Methodologies'!$D$4="C",'Flight Methodologies'!$E$29+'Flight Methodologies'!$E$30,'Flight Methodologies'!$E$39+'Flight Methodologies'!$E$40)))), "")</f>
        <v/>
      </c>
      <c r="E264" s="101" t="str">
        <f>IFERROR(VLOOKUP(B264,'Country and Student Data'!B:E,4,FALSE),"")</f>
        <v/>
      </c>
      <c r="G264" s="85"/>
      <c r="H264" s="66"/>
      <c r="I264" s="86"/>
      <c r="J264" s="86"/>
      <c r="K264" s="86"/>
      <c r="L264" s="86"/>
      <c r="M264" s="86"/>
      <c r="N264" s="86"/>
      <c r="O264" s="86"/>
      <c r="P264" s="86"/>
      <c r="R264" s="104" t="str">
        <f>IFERROR(
((I264*$D264*$E264*$G264*'Emission Factors'!$E$6))
+
IF(SUM($O264:$P264)=0,0,
IF('Flight Methodologies'!$D$4="A",(0.5*'Flight Methodologies'!$E$9*$E264*SUM($O264:$P264)*$G264*'Emission Factors'!$E$6),
IF('Flight Methodologies'!$D$4="B",(('Flight Methodologies'!$E$18*'Flight Methodologies'!$E$17*$E264*SUM($O264:$P264)*$G264*'Emission Factors'!$E$6)),
IF('Flight Methodologies'!$D$4="C",(0.5*'Flight Methodologies'!$E$30*$E264*SUM($O264:$P264)*$G264*'Emission Factors'!$E$6),(('Flight Methodologies'!$E$41*'Flight Methodologies'!$E$40*$E264*SUM($O264:$P264)*$G264*'Emission Factors'!$E$6)))
)))
+
IF($N264=0,0,
IF('Flight Methodologies'!$K$4="A",(0.5*'Flight Methodologies'!$K$9*$E264*$N264*$G264*'Emission Factors'!$E$6),(('Flight Methodologies'!$K$18*'Flight Methodologies'!$K$17*$E264*N264*$G264*'Emission Factors'!$E$6)))
),"")</f>
        <v/>
      </c>
      <c r="S264" s="104" t="str">
        <f>IFERROR(((J264*$D264*$E264*$G264*'Emission Factors'!$E$7))
+
IF(SUM($O264:$P264)=0,0,
IF('Flight Methodologies'!$D$4="A",(0.5*'Flight Methodologies'!$E$9*$E264*SUM($O264:$P264)*$G264*'Emission Factors'!$E$7),
IF('Flight Methodologies'!$D$4="B",(('Flight Methodologies'!$E$19*'Flight Methodologies'!$E$17*$E264*SUM($O264:$P264)*$G264*'Emission Factors'!$E$7)),
IF('Flight Methodologies'!$D$4="C",(0.5*'Flight Methodologies'!$E$30*$E264*SUM($O264:$P264)*$G264*'Emission Factors'!$E$7),(('Flight Methodologies'!$E$42*'Flight Methodologies'!$E$40*$E264*SUM($O264:$P264)*$G264*'Emission Factors'!$E$7)))
)))
+
IF($N264=0,0,
IF('Flight Methodologies'!$K$4="A",(0.5*'Flight Methodologies'!$K$9*$E264*$N264*$G264*'Emission Factors'!$E$7),(('Flight Methodologies'!$K$19*'Flight Methodologies'!$K$17*$E264*N264*$G264*'Emission Factors'!$E$7)))
),"")</f>
        <v/>
      </c>
      <c r="T264" s="104" t="str">
        <f>IFERROR(((K264*$D264*$E264*$G264*'Emission Factors'!$E$8))
+
IF(SUM($O264:$P264)=0,0,
IF('Flight Methodologies'!$D$4="A",0,
IF('Flight Methodologies'!$D$4="B",(('Flight Methodologies'!$E$20*'Flight Methodologies'!$E$17*$E264*SUM($O264:$P264)*$G264*'Emission Factors'!$E$8)),
IF('Flight Methodologies'!$D$4="C",0,(('Flight Methodologies'!$E$43*'Flight Methodologies'!$E$40*$E264*SUM($O264:$P264)*$G264*'Emission Factors'!$E$8)))
)))
+
IF($N264=0,0,
IF('Flight Methodologies'!$K$4="A",0,(('Flight Methodologies'!$K$20*'Flight Methodologies'!$K$17*$E264*N264*$G264*'Emission Factors'!$E$8)))
),"")</f>
        <v/>
      </c>
      <c r="U264" s="104" t="str">
        <f>IFERROR(((L264*$D264*$E264*$G264*'Emission Factors'!$E$9))
+
IF(SUM($O264:$P264)=0,0,
IF('Flight Methodologies'!$D$4="A",0,
IF('Flight Methodologies'!$D$4="B",(('Flight Methodologies'!$E$21*'Flight Methodologies'!$E$17*$E264*SUM($O264:$P264)*$G264*'Emission Factors'!$E$9)),
IF('Flight Methodologies'!$D$4="C",0,(('Flight Methodologies'!$E$44*'Flight Methodologies'!$E$40*$E264*SUM($O264:$P264)*$G264*'Emission Factors'!$E$9)))
)))
+
IF($N264=0,0,
IF('Flight Methodologies'!$K$4="A",0,(('Flight Methodologies'!$K$21*'Flight Methodologies'!$K$17*$E264*N264*$G264*'Emission Factors'!$E$9)))
),"")</f>
        <v/>
      </c>
      <c r="V264" s="104" t="str">
        <f>IF(SUM(I264:P264)=0,"",
IF(SUM($O264:$P264)=0,0,
IF('Flight Methodologies'!$D$4="A",0,
IF('Flight Methodologies'!$D$4="B",(('Flight Methodologies'!$E$22*'Flight Methodologies'!$E$17*$E264*SUM($O264:$P264)*$G264*'Emission Factors'!$E$10)),
IF('Flight Methodologies'!$D$4="C",0,(('Flight Methodologies'!$E$45*'Flight Methodologies'!$E$40*$E264*SUM($O264:$P264)*$G264*'Emission Factors'!$E$10)))
)))
+
IF($N264=0,0,
IF('Flight Methodologies'!$K$4="A",0,(('Flight Methodologies'!$K$22*'Flight Methodologies'!$K$17*$E264*N264*$G264*'Emission Factors'!$E$10)))
))</f>
        <v/>
      </c>
      <c r="W264" s="104" t="str">
        <f>IFERROR(((M264*$D264*$E264*$G264*'Emission Factors'!$E$11))
+
IF(SUM($O264:$P264)=0,0,
IF('Flight Methodologies'!$D$4="A",0,
IF('Flight Methodologies'!$D$4="B",0,
IF('Flight Methodologies'!$D$4="C",0,0)
)))
+
IF($N264=0,0,
IF('Flight Methodologies'!$K$4="A",0,0)
),"")</f>
        <v/>
      </c>
      <c r="X264" s="104" t="str">
        <f>IFERROR(IF('Flight Methodologies'!$K$4="A",((($D264-'Flight Methodologies'!$K$9)*$E264*$G264*$N264*'Emission Factors'!$E$12)),((($D264-'Flight Methodologies'!$K$17)*$E264*$G264*$N264*'Emission Factors'!$E$12))
)
+
IF(SUM($O264:$P264)=0,0,
IF('Flight Methodologies'!$D$4="A",0,
IF('Flight Methodologies'!$D$4="B",0,
IF('Flight Methodologies'!$D$4="C",('Flight Methodologies'!$E$29*$E264*SUM($O264:$P264)*$G264*'Emission Factors'!$E$12),('Flight Methodologies'!$E$39*$E264*SUM($O264:$P264)*$G264*'Emission Factors'!$E$12))
))),"")</f>
        <v/>
      </c>
      <c r="Y264" s="104" t="str">
        <f>IFERROR(IF('Flight Methodologies'!$D$4="A",((($D264-'Flight Methodologies'!$E$9)*$E264*$G264*$O264*'Emission Factors'!$E$13)),
IF('Flight Methodologies'!$D$4="B",((($D264-'Flight Methodologies'!$E$17)*$E264*$G264*$O264*'Emission Factors'!$E$13)),
IF('Flight Methodologies'!$D$4="C",((($D264-SUM('Flight Methodologies'!$E$29:$E$30))*$E264*$G264*$O264*'Emission Factors'!$E$13)),((($D264-SUM('Flight Methodologies'!$E$39:$E$40))*$E264*$G264*$O264*'Emission Factors'!$E$13)))))
+
IF(SUM($O264:$P264)=0,0,
IF('Flight Methodologies'!$D$4="A",0,
IF('Flight Methodologies'!$D$4="B",0,
IF('Flight Methodologies'!$D$4="C",0,0)
)))
+
IF($N264=0,0,
IF('Flight Methodologies'!$K$4="A",0,0)
),"")</f>
        <v/>
      </c>
      <c r="Z264" s="104" t="str">
        <f>IFERROR(IF('Flight Methodologies'!$D$4="A",((($D264-'Flight Methodologies'!$E$9)*$E264*$G264*$P264*'Emission Factors'!$E$14)),
IF('Flight Methodologies'!$D$4="B",((($D264-'Flight Methodologies'!$E$17)*$E264*$G264*$P264*'Emission Factors'!$E$14)),
IF('Flight Methodologies'!$D$4="C",((($D264-SUM('Flight Methodologies'!$E$29:$E$30))*$E264*$G264*$P264*'Emission Factors'!$E$14)),((($D264-SUM('Flight Methodologies'!$E$39:$E$40))*$E264*$G264*$P264*'Emission Factors'!$E$14)))))
+
IF(SUM($O264:$P264)=0,0,
IF('Flight Methodologies'!$D$4="A",0,
IF('Flight Methodologies'!$D$4="B",0,
IF('Flight Methodologies'!$D$4="C",0,0)
)))
+
IF($N264=0,0,
IF('Flight Methodologies'!$K$4="A",0,0)
),"")</f>
        <v/>
      </c>
      <c r="AA264" s="169">
        <f t="shared" si="9"/>
        <v>0</v>
      </c>
      <c r="AC264" s="109">
        <f t="shared" si="8"/>
        <v>0</v>
      </c>
    </row>
    <row r="265" spans="2:29" s="10" customFormat="1" x14ac:dyDescent="0.35">
      <c r="B265" s="164"/>
      <c r="C265" s="44"/>
      <c r="D265" s="57"/>
      <c r="I265" s="44"/>
      <c r="J265" s="44"/>
      <c r="K265" s="44"/>
      <c r="L265" s="44"/>
      <c r="M265" s="44"/>
      <c r="N265" s="44"/>
      <c r="O265" s="44"/>
      <c r="P265" s="44"/>
      <c r="R265" s="52"/>
      <c r="S265" s="52"/>
      <c r="T265" s="52"/>
      <c r="U265" s="52"/>
      <c r="V265" s="52"/>
      <c r="W265" s="52"/>
      <c r="X265" s="52"/>
      <c r="Y265" s="52"/>
      <c r="Z265" s="52"/>
      <c r="AA265" s="52"/>
      <c r="AC265" s="66"/>
    </row>
    <row r="266" spans="2:29" s="10" customFormat="1" x14ac:dyDescent="0.35">
      <c r="B266" s="164"/>
      <c r="C266" s="44"/>
      <c r="D266" s="57"/>
      <c r="I266" s="44"/>
      <c r="J266" s="44"/>
      <c r="K266" s="44"/>
      <c r="L266" s="44"/>
      <c r="M266" s="44"/>
      <c r="N266" s="44"/>
      <c r="O266" s="44"/>
      <c r="P266" s="44"/>
      <c r="R266" s="52"/>
      <c r="S266" s="52"/>
      <c r="T266" s="52"/>
      <c r="U266" s="52"/>
      <c r="V266" s="52"/>
      <c r="W266" s="52"/>
      <c r="X266" s="52"/>
      <c r="Y266" s="52"/>
      <c r="Z266" s="52"/>
      <c r="AA266" s="52"/>
      <c r="AC266" s="66"/>
    </row>
    <row r="267" spans="2:29" s="10" customFormat="1" x14ac:dyDescent="0.35">
      <c r="B267" s="164"/>
      <c r="C267" s="44"/>
      <c r="D267" s="57"/>
      <c r="I267" s="44"/>
      <c r="J267" s="44"/>
      <c r="K267" s="44"/>
      <c r="L267" s="44"/>
      <c r="M267" s="44"/>
      <c r="N267" s="44"/>
      <c r="O267" s="44"/>
      <c r="P267" s="44"/>
      <c r="R267" s="52"/>
      <c r="S267" s="52"/>
      <c r="T267" s="52"/>
      <c r="U267" s="52"/>
      <c r="V267" s="52"/>
      <c r="W267" s="52"/>
      <c r="X267" s="52"/>
      <c r="Y267" s="52"/>
      <c r="Z267" s="52"/>
      <c r="AA267" s="52"/>
      <c r="AC267" s="66"/>
    </row>
    <row r="268" spans="2:29" s="10" customFormat="1" x14ac:dyDescent="0.35">
      <c r="B268" s="164"/>
      <c r="C268" s="44"/>
      <c r="D268" s="57"/>
      <c r="I268" s="44"/>
      <c r="J268" s="44"/>
      <c r="K268" s="44"/>
      <c r="L268" s="44"/>
      <c r="M268" s="44"/>
      <c r="N268" s="44"/>
      <c r="O268" s="44"/>
      <c r="P268" s="44"/>
      <c r="R268" s="52"/>
      <c r="S268" s="52"/>
      <c r="T268" s="52"/>
      <c r="U268" s="52"/>
      <c r="V268" s="52"/>
      <c r="W268" s="52"/>
      <c r="X268" s="52"/>
      <c r="Y268" s="52"/>
      <c r="Z268" s="52"/>
      <c r="AA268" s="52"/>
      <c r="AC268" s="66"/>
    </row>
    <row r="269" spans="2:29" s="10" customFormat="1" x14ac:dyDescent="0.35">
      <c r="B269" s="164"/>
      <c r="C269" s="44"/>
      <c r="D269" s="57"/>
      <c r="I269" s="44"/>
      <c r="J269" s="44"/>
      <c r="K269" s="44"/>
      <c r="L269" s="44"/>
      <c r="M269" s="44"/>
      <c r="N269" s="44"/>
      <c r="O269" s="44"/>
      <c r="P269" s="44"/>
      <c r="R269" s="52"/>
      <c r="S269" s="52"/>
      <c r="T269" s="52"/>
      <c r="U269" s="52"/>
      <c r="V269" s="52"/>
      <c r="W269" s="52"/>
      <c r="X269" s="52"/>
      <c r="Y269" s="52"/>
      <c r="Z269" s="52"/>
      <c r="AA269" s="52"/>
      <c r="AC269" s="66"/>
    </row>
    <row r="270" spans="2:29" s="10" customFormat="1" x14ac:dyDescent="0.35">
      <c r="B270" s="164"/>
      <c r="C270" s="44"/>
      <c r="D270" s="57"/>
      <c r="I270" s="44"/>
      <c r="J270" s="44"/>
      <c r="K270" s="44"/>
      <c r="L270" s="44"/>
      <c r="M270" s="44"/>
      <c r="N270" s="44"/>
      <c r="O270" s="44"/>
      <c r="P270" s="44"/>
      <c r="R270" s="52"/>
      <c r="S270" s="52"/>
      <c r="T270" s="52"/>
      <c r="U270" s="52"/>
      <c r="V270" s="52"/>
      <c r="W270" s="52"/>
      <c r="X270" s="52"/>
      <c r="Y270" s="52"/>
      <c r="Z270" s="52"/>
      <c r="AA270" s="52"/>
      <c r="AC270" s="66"/>
    </row>
    <row r="271" spans="2:29" s="10" customFormat="1" x14ac:dyDescent="0.35">
      <c r="B271" s="164"/>
      <c r="C271" s="44"/>
      <c r="D271" s="57"/>
      <c r="I271" s="44"/>
      <c r="J271" s="44"/>
      <c r="K271" s="44"/>
      <c r="L271" s="44"/>
      <c r="M271" s="44"/>
      <c r="N271" s="44"/>
      <c r="O271" s="44"/>
      <c r="P271" s="44"/>
      <c r="R271" s="52"/>
      <c r="S271" s="52"/>
      <c r="T271" s="52"/>
      <c r="U271" s="52"/>
      <c r="V271" s="52"/>
      <c r="W271" s="52"/>
      <c r="X271" s="52"/>
      <c r="Y271" s="52"/>
      <c r="Z271" s="52"/>
      <c r="AA271" s="52"/>
      <c r="AC271" s="66"/>
    </row>
    <row r="272" spans="2:29" s="10" customFormat="1" x14ac:dyDescent="0.35">
      <c r="B272" s="164"/>
      <c r="C272" s="44"/>
      <c r="D272" s="57"/>
      <c r="I272" s="44"/>
      <c r="J272" s="44"/>
      <c r="K272" s="44"/>
      <c r="L272" s="44"/>
      <c r="M272" s="44"/>
      <c r="N272" s="44"/>
      <c r="O272" s="44"/>
      <c r="P272" s="44"/>
      <c r="R272" s="52"/>
      <c r="S272" s="52"/>
      <c r="T272" s="52"/>
      <c r="U272" s="52"/>
      <c r="V272" s="52"/>
      <c r="W272" s="52"/>
      <c r="X272" s="52"/>
      <c r="Y272" s="52"/>
      <c r="Z272" s="52"/>
      <c r="AA272" s="52"/>
      <c r="AC272" s="66"/>
    </row>
    <row r="273" spans="2:29" s="10" customFormat="1" x14ac:dyDescent="0.35">
      <c r="B273" s="164"/>
      <c r="C273" s="44"/>
      <c r="D273" s="57"/>
      <c r="I273" s="44"/>
      <c r="J273" s="44"/>
      <c r="K273" s="44"/>
      <c r="L273" s="44"/>
      <c r="M273" s="44"/>
      <c r="N273" s="44"/>
      <c r="O273" s="44"/>
      <c r="P273" s="44"/>
      <c r="R273" s="52"/>
      <c r="S273" s="52"/>
      <c r="T273" s="52"/>
      <c r="U273" s="52"/>
      <c r="V273" s="52"/>
      <c r="W273" s="52"/>
      <c r="X273" s="52"/>
      <c r="Y273" s="52"/>
      <c r="Z273" s="52"/>
      <c r="AA273" s="52"/>
      <c r="AC273" s="66"/>
    </row>
    <row r="274" spans="2:29" s="10" customFormat="1" x14ac:dyDescent="0.35">
      <c r="B274" s="164"/>
      <c r="C274" s="44"/>
      <c r="D274" s="57"/>
      <c r="I274" s="44"/>
      <c r="J274" s="44"/>
      <c r="K274" s="44"/>
      <c r="L274" s="44"/>
      <c r="M274" s="44"/>
      <c r="N274" s="44"/>
      <c r="O274" s="44"/>
      <c r="P274" s="44"/>
      <c r="R274" s="52"/>
      <c r="S274" s="52"/>
      <c r="T274" s="52"/>
      <c r="U274" s="52"/>
      <c r="V274" s="52"/>
      <c r="W274" s="52"/>
      <c r="X274" s="52"/>
      <c r="Y274" s="52"/>
      <c r="Z274" s="52"/>
      <c r="AA274" s="52"/>
      <c r="AC274" s="66"/>
    </row>
    <row r="275" spans="2:29" s="10" customFormat="1" x14ac:dyDescent="0.35">
      <c r="B275" s="164"/>
      <c r="C275" s="44"/>
      <c r="D275" s="57"/>
      <c r="I275" s="44"/>
      <c r="J275" s="44"/>
      <c r="K275" s="44"/>
      <c r="L275" s="44"/>
      <c r="M275" s="44"/>
      <c r="N275" s="44"/>
      <c r="O275" s="44"/>
      <c r="P275" s="44"/>
      <c r="R275" s="52"/>
      <c r="S275" s="52"/>
      <c r="T275" s="52"/>
      <c r="U275" s="52"/>
      <c r="V275" s="52"/>
      <c r="W275" s="52"/>
      <c r="X275" s="52"/>
      <c r="Y275" s="52"/>
      <c r="Z275" s="52"/>
      <c r="AA275" s="52"/>
      <c r="AC275" s="66"/>
    </row>
    <row r="276" spans="2:29" s="10" customFormat="1" x14ac:dyDescent="0.35">
      <c r="B276" s="164"/>
      <c r="C276" s="44"/>
      <c r="D276" s="57"/>
      <c r="I276" s="44"/>
      <c r="J276" s="44"/>
      <c r="K276" s="44"/>
      <c r="L276" s="44"/>
      <c r="M276" s="44"/>
      <c r="N276" s="44"/>
      <c r="O276" s="44"/>
      <c r="P276" s="44"/>
      <c r="R276" s="52"/>
      <c r="S276" s="52"/>
      <c r="T276" s="52"/>
      <c r="U276" s="52"/>
      <c r="V276" s="52"/>
      <c r="W276" s="52"/>
      <c r="X276" s="52"/>
      <c r="Y276" s="52"/>
      <c r="Z276" s="52"/>
      <c r="AA276" s="52"/>
      <c r="AC276" s="66"/>
    </row>
    <row r="277" spans="2:29" s="10" customFormat="1" x14ac:dyDescent="0.35">
      <c r="B277" s="164"/>
      <c r="C277" s="44"/>
      <c r="D277" s="57"/>
      <c r="I277" s="44"/>
      <c r="J277" s="44"/>
      <c r="K277" s="44"/>
      <c r="L277" s="44"/>
      <c r="M277" s="44"/>
      <c r="N277" s="44"/>
      <c r="O277" s="44"/>
      <c r="P277" s="44"/>
      <c r="R277" s="52"/>
      <c r="S277" s="52"/>
      <c r="T277" s="52"/>
      <c r="U277" s="52"/>
      <c r="V277" s="52"/>
      <c r="W277" s="52"/>
      <c r="X277" s="52"/>
      <c r="Y277" s="52"/>
      <c r="Z277" s="52"/>
      <c r="AA277" s="52"/>
      <c r="AC277" s="66"/>
    </row>
    <row r="278" spans="2:29" s="10" customFormat="1" x14ac:dyDescent="0.35">
      <c r="B278" s="164"/>
      <c r="C278" s="44"/>
      <c r="D278" s="57"/>
      <c r="I278" s="44"/>
      <c r="J278" s="44"/>
      <c r="K278" s="44"/>
      <c r="L278" s="44"/>
      <c r="M278" s="44"/>
      <c r="N278" s="44"/>
      <c r="O278" s="44"/>
      <c r="P278" s="44"/>
      <c r="R278" s="52"/>
      <c r="S278" s="52"/>
      <c r="T278" s="52"/>
      <c r="U278" s="52"/>
      <c r="V278" s="52"/>
      <c r="W278" s="52"/>
      <c r="X278" s="52"/>
      <c r="Y278" s="52"/>
      <c r="Z278" s="52"/>
      <c r="AA278" s="52"/>
      <c r="AC278" s="66"/>
    </row>
    <row r="279" spans="2:29" s="10" customFormat="1" x14ac:dyDescent="0.35">
      <c r="B279" s="164"/>
      <c r="C279" s="44"/>
      <c r="D279" s="57"/>
      <c r="I279" s="44"/>
      <c r="J279" s="44"/>
      <c r="K279" s="44"/>
      <c r="L279" s="44"/>
      <c r="M279" s="44"/>
      <c r="N279" s="44"/>
      <c r="O279" s="44"/>
      <c r="P279" s="44"/>
      <c r="R279" s="52"/>
      <c r="S279" s="52"/>
      <c r="T279" s="52"/>
      <c r="U279" s="52"/>
      <c r="V279" s="52"/>
      <c r="W279" s="52"/>
      <c r="X279" s="52"/>
      <c r="Y279" s="52"/>
      <c r="Z279" s="52"/>
      <c r="AA279" s="52"/>
      <c r="AC279" s="66"/>
    </row>
    <row r="280" spans="2:29" s="10" customFormat="1" x14ac:dyDescent="0.35">
      <c r="B280" s="164"/>
      <c r="C280" s="44"/>
      <c r="D280" s="57"/>
      <c r="I280" s="44"/>
      <c r="J280" s="44"/>
      <c r="K280" s="44"/>
      <c r="L280" s="44"/>
      <c r="M280" s="44"/>
      <c r="N280" s="44"/>
      <c r="O280" s="44"/>
      <c r="P280" s="44"/>
      <c r="R280" s="52"/>
      <c r="S280" s="52"/>
      <c r="T280" s="52"/>
      <c r="U280" s="52"/>
      <c r="V280" s="52"/>
      <c r="W280" s="52"/>
      <c r="X280" s="52"/>
      <c r="Y280" s="52"/>
      <c r="Z280" s="52"/>
      <c r="AA280" s="52"/>
      <c r="AC280" s="66"/>
    </row>
    <row r="281" spans="2:29" s="10" customFormat="1" x14ac:dyDescent="0.35">
      <c r="B281" s="164"/>
      <c r="C281" s="44"/>
      <c r="D281" s="57"/>
      <c r="I281" s="44"/>
      <c r="J281" s="44"/>
      <c r="K281" s="44"/>
      <c r="L281" s="44"/>
      <c r="M281" s="44"/>
      <c r="N281" s="44"/>
      <c r="O281" s="44"/>
      <c r="P281" s="44"/>
      <c r="R281" s="52"/>
      <c r="S281" s="52"/>
      <c r="T281" s="52"/>
      <c r="U281" s="52"/>
      <c r="V281" s="52"/>
      <c r="W281" s="52"/>
      <c r="X281" s="52"/>
      <c r="Y281" s="52"/>
      <c r="Z281" s="52"/>
      <c r="AA281" s="52"/>
      <c r="AC281" s="66"/>
    </row>
    <row r="282" spans="2:29" s="10" customFormat="1" x14ac:dyDescent="0.35">
      <c r="B282" s="164"/>
      <c r="C282" s="44"/>
      <c r="D282" s="57"/>
      <c r="I282" s="44"/>
      <c r="J282" s="44"/>
      <c r="K282" s="44"/>
      <c r="L282" s="44"/>
      <c r="M282" s="44"/>
      <c r="N282" s="44"/>
      <c r="O282" s="44"/>
      <c r="P282" s="44"/>
      <c r="R282" s="52"/>
      <c r="S282" s="52"/>
      <c r="T282" s="52"/>
      <c r="U282" s="52"/>
      <c r="V282" s="52"/>
      <c r="W282" s="52"/>
      <c r="X282" s="52"/>
      <c r="Y282" s="52"/>
      <c r="Z282" s="52"/>
      <c r="AA282" s="52"/>
      <c r="AC282" s="66"/>
    </row>
    <row r="283" spans="2:29" s="10" customFormat="1" x14ac:dyDescent="0.35">
      <c r="B283" s="164"/>
      <c r="C283" s="44"/>
      <c r="D283" s="57"/>
      <c r="I283" s="44"/>
      <c r="J283" s="44"/>
      <c r="K283" s="44"/>
      <c r="L283" s="44"/>
      <c r="M283" s="44"/>
      <c r="N283" s="44"/>
      <c r="O283" s="44"/>
      <c r="P283" s="44"/>
      <c r="R283" s="52"/>
      <c r="S283" s="52"/>
      <c r="T283" s="52"/>
      <c r="U283" s="52"/>
      <c r="V283" s="52"/>
      <c r="W283" s="52"/>
      <c r="X283" s="52"/>
      <c r="Y283" s="52"/>
      <c r="Z283" s="52"/>
      <c r="AA283" s="52"/>
      <c r="AC283" s="66"/>
    </row>
    <row r="284" spans="2:29" s="10" customFormat="1" x14ac:dyDescent="0.35">
      <c r="B284" s="164"/>
      <c r="C284" s="44"/>
      <c r="D284" s="57"/>
      <c r="I284" s="44"/>
      <c r="J284" s="44"/>
      <c r="K284" s="44"/>
      <c r="L284" s="44"/>
      <c r="M284" s="44"/>
      <c r="N284" s="44"/>
      <c r="O284" s="44"/>
      <c r="P284" s="44"/>
      <c r="R284" s="52"/>
      <c r="S284" s="52"/>
      <c r="T284" s="52"/>
      <c r="U284" s="52"/>
      <c r="V284" s="52"/>
      <c r="W284" s="52"/>
      <c r="X284" s="52"/>
      <c r="Y284" s="52"/>
      <c r="Z284" s="52"/>
      <c r="AA284" s="52"/>
      <c r="AC284" s="66"/>
    </row>
    <row r="285" spans="2:29" s="10" customFormat="1" x14ac:dyDescent="0.35">
      <c r="B285" s="164"/>
      <c r="C285" s="44"/>
      <c r="D285" s="57"/>
      <c r="I285" s="44"/>
      <c r="J285" s="44"/>
      <c r="K285" s="44"/>
      <c r="L285" s="44"/>
      <c r="M285" s="44"/>
      <c r="N285" s="44"/>
      <c r="O285" s="44"/>
      <c r="P285" s="44"/>
      <c r="R285" s="52"/>
      <c r="S285" s="52"/>
      <c r="T285" s="52"/>
      <c r="U285" s="52"/>
      <c r="V285" s="52"/>
      <c r="W285" s="52"/>
      <c r="X285" s="52"/>
      <c r="Y285" s="52"/>
      <c r="Z285" s="52"/>
      <c r="AA285" s="52"/>
      <c r="AC285" s="66"/>
    </row>
    <row r="286" spans="2:29" s="10" customFormat="1" x14ac:dyDescent="0.35">
      <c r="B286" s="164"/>
      <c r="C286" s="44"/>
      <c r="D286" s="57"/>
      <c r="I286" s="44"/>
      <c r="J286" s="44"/>
      <c r="K286" s="44"/>
      <c r="L286" s="44"/>
      <c r="M286" s="44"/>
      <c r="N286" s="44"/>
      <c r="O286" s="44"/>
      <c r="P286" s="44"/>
      <c r="R286" s="52"/>
      <c r="S286" s="52"/>
      <c r="T286" s="52"/>
      <c r="U286" s="52"/>
      <c r="V286" s="52"/>
      <c r="W286" s="52"/>
      <c r="X286" s="52"/>
      <c r="Y286" s="52"/>
      <c r="Z286" s="52"/>
      <c r="AA286" s="52"/>
      <c r="AC286" s="66"/>
    </row>
    <row r="287" spans="2:29" s="10" customFormat="1" x14ac:dyDescent="0.35">
      <c r="B287" s="164"/>
      <c r="C287" s="44"/>
      <c r="D287" s="57"/>
      <c r="I287" s="44"/>
      <c r="J287" s="44"/>
      <c r="K287" s="44"/>
      <c r="L287" s="44"/>
      <c r="M287" s="44"/>
      <c r="N287" s="44"/>
      <c r="O287" s="44"/>
      <c r="P287" s="44"/>
      <c r="R287" s="52"/>
      <c r="S287" s="52"/>
      <c r="T287" s="52"/>
      <c r="U287" s="52"/>
      <c r="V287" s="52"/>
      <c r="W287" s="52"/>
      <c r="X287" s="52"/>
      <c r="Y287" s="52"/>
      <c r="Z287" s="52"/>
      <c r="AA287" s="52"/>
      <c r="AC287" s="66"/>
    </row>
    <row r="288" spans="2:29" s="10" customFormat="1" x14ac:dyDescent="0.35">
      <c r="B288" s="164"/>
      <c r="C288" s="44"/>
      <c r="D288" s="57"/>
      <c r="I288" s="44"/>
      <c r="J288" s="44"/>
      <c r="K288" s="44"/>
      <c r="L288" s="44"/>
      <c r="M288" s="44"/>
      <c r="N288" s="44"/>
      <c r="O288" s="44"/>
      <c r="P288" s="44"/>
      <c r="R288" s="52"/>
      <c r="S288" s="52"/>
      <c r="T288" s="52"/>
      <c r="U288" s="52"/>
      <c r="V288" s="52"/>
      <c r="W288" s="52"/>
      <c r="X288" s="52"/>
      <c r="Y288" s="52"/>
      <c r="Z288" s="52"/>
      <c r="AA288" s="52"/>
      <c r="AC288" s="66"/>
    </row>
    <row r="289" spans="2:29" s="10" customFormat="1" x14ac:dyDescent="0.35">
      <c r="B289" s="164"/>
      <c r="C289" s="44"/>
      <c r="D289" s="57"/>
      <c r="I289" s="44"/>
      <c r="J289" s="44"/>
      <c r="K289" s="44"/>
      <c r="L289" s="44"/>
      <c r="M289" s="44"/>
      <c r="N289" s="44"/>
      <c r="O289" s="44"/>
      <c r="P289" s="44"/>
      <c r="R289" s="52"/>
      <c r="S289" s="52"/>
      <c r="T289" s="52"/>
      <c r="U289" s="52"/>
      <c r="V289" s="52"/>
      <c r="W289" s="52"/>
      <c r="X289" s="52"/>
      <c r="Y289" s="52"/>
      <c r="Z289" s="52"/>
      <c r="AA289" s="52"/>
      <c r="AC289" s="66"/>
    </row>
    <row r="290" spans="2:29" s="10" customFormat="1" x14ac:dyDescent="0.35">
      <c r="B290" s="164"/>
      <c r="C290" s="44"/>
      <c r="D290" s="57"/>
      <c r="I290" s="44"/>
      <c r="J290" s="44"/>
      <c r="K290" s="44"/>
      <c r="L290" s="44"/>
      <c r="M290" s="44"/>
      <c r="N290" s="44"/>
      <c r="O290" s="44"/>
      <c r="P290" s="44"/>
      <c r="R290" s="52"/>
      <c r="S290" s="52"/>
      <c r="T290" s="52"/>
      <c r="U290" s="52"/>
      <c r="V290" s="52"/>
      <c r="W290" s="52"/>
      <c r="X290" s="52"/>
      <c r="Y290" s="52"/>
      <c r="Z290" s="52"/>
      <c r="AA290" s="52"/>
      <c r="AC290" s="66"/>
    </row>
    <row r="291" spans="2:29" s="10" customFormat="1" x14ac:dyDescent="0.35">
      <c r="B291" s="164"/>
      <c r="C291" s="44"/>
      <c r="D291" s="57"/>
      <c r="I291" s="44"/>
      <c r="J291" s="44"/>
      <c r="K291" s="44"/>
      <c r="L291" s="44"/>
      <c r="M291" s="44"/>
      <c r="N291" s="44"/>
      <c r="O291" s="44"/>
      <c r="P291" s="44"/>
      <c r="R291" s="52"/>
      <c r="S291" s="52"/>
      <c r="T291" s="52"/>
      <c r="U291" s="52"/>
      <c r="V291" s="52"/>
      <c r="W291" s="52"/>
      <c r="X291" s="52"/>
      <c r="Y291" s="52"/>
      <c r="Z291" s="52"/>
      <c r="AA291" s="52"/>
      <c r="AC291" s="66"/>
    </row>
    <row r="292" spans="2:29" s="10" customFormat="1" x14ac:dyDescent="0.35">
      <c r="B292" s="164"/>
      <c r="C292" s="44"/>
      <c r="D292" s="57"/>
      <c r="I292" s="44"/>
      <c r="J292" s="44"/>
      <c r="K292" s="44"/>
      <c r="L292" s="44"/>
      <c r="M292" s="44"/>
      <c r="N292" s="44"/>
      <c r="O292" s="44"/>
      <c r="P292" s="44"/>
      <c r="R292" s="52"/>
      <c r="S292" s="52"/>
      <c r="T292" s="52"/>
      <c r="U292" s="52"/>
      <c r="V292" s="52"/>
      <c r="W292" s="52"/>
      <c r="X292" s="52"/>
      <c r="Y292" s="52"/>
      <c r="Z292" s="52"/>
      <c r="AA292" s="52"/>
      <c r="AC292" s="66"/>
    </row>
    <row r="293" spans="2:29" s="10" customFormat="1" x14ac:dyDescent="0.35">
      <c r="B293" s="164"/>
      <c r="C293" s="44"/>
      <c r="D293" s="57"/>
      <c r="I293" s="44"/>
      <c r="J293" s="44"/>
      <c r="K293" s="44"/>
      <c r="L293" s="44"/>
      <c r="M293" s="44"/>
      <c r="N293" s="44"/>
      <c r="O293" s="44"/>
      <c r="P293" s="44"/>
      <c r="R293" s="52"/>
      <c r="S293" s="52"/>
      <c r="T293" s="52"/>
      <c r="U293" s="52"/>
      <c r="V293" s="52"/>
      <c r="W293" s="52"/>
      <c r="X293" s="52"/>
      <c r="Y293" s="52"/>
      <c r="Z293" s="52"/>
      <c r="AA293" s="52"/>
      <c r="AC293" s="66"/>
    </row>
    <row r="294" spans="2:29" s="10" customFormat="1" x14ac:dyDescent="0.35">
      <c r="B294" s="164"/>
      <c r="C294" s="44"/>
      <c r="D294" s="57"/>
      <c r="I294" s="44"/>
      <c r="J294" s="44"/>
      <c r="K294" s="44"/>
      <c r="L294" s="44"/>
      <c r="M294" s="44"/>
      <c r="N294" s="44"/>
      <c r="O294" s="44"/>
      <c r="P294" s="44"/>
      <c r="R294" s="52"/>
      <c r="S294" s="52"/>
      <c r="T294" s="52"/>
      <c r="U294" s="52"/>
      <c r="V294" s="52"/>
      <c r="W294" s="52"/>
      <c r="X294" s="52"/>
      <c r="Y294" s="52"/>
      <c r="Z294" s="52"/>
      <c r="AA294" s="52"/>
      <c r="AC294" s="66"/>
    </row>
    <row r="295" spans="2:29" s="10" customFormat="1" x14ac:dyDescent="0.35">
      <c r="B295" s="164"/>
      <c r="C295" s="44"/>
      <c r="D295" s="57"/>
      <c r="I295" s="44"/>
      <c r="J295" s="44"/>
      <c r="K295" s="44"/>
      <c r="L295" s="44"/>
      <c r="M295" s="44"/>
      <c r="N295" s="44"/>
      <c r="O295" s="44"/>
      <c r="P295" s="44"/>
      <c r="R295" s="52"/>
      <c r="S295" s="52"/>
      <c r="T295" s="52"/>
      <c r="U295" s="52"/>
      <c r="V295" s="52"/>
      <c r="W295" s="52"/>
      <c r="X295" s="52"/>
      <c r="Y295" s="52"/>
      <c r="Z295" s="52"/>
      <c r="AA295" s="52"/>
      <c r="AC295" s="66"/>
    </row>
    <row r="296" spans="2:29" s="10" customFormat="1" x14ac:dyDescent="0.35">
      <c r="B296" s="164"/>
      <c r="C296" s="44"/>
      <c r="D296" s="57"/>
      <c r="I296" s="44"/>
      <c r="J296" s="44"/>
      <c r="K296" s="44"/>
      <c r="L296" s="44"/>
      <c r="M296" s="44"/>
      <c r="N296" s="44"/>
      <c r="O296" s="44"/>
      <c r="P296" s="44"/>
      <c r="R296" s="52"/>
      <c r="S296" s="52"/>
      <c r="T296" s="52"/>
      <c r="U296" s="52"/>
      <c r="V296" s="52"/>
      <c r="W296" s="52"/>
      <c r="X296" s="52"/>
      <c r="Y296" s="52"/>
      <c r="Z296" s="52"/>
      <c r="AA296" s="52"/>
      <c r="AC296" s="66"/>
    </row>
    <row r="297" spans="2:29" s="10" customFormat="1" x14ac:dyDescent="0.35">
      <c r="B297" s="164"/>
      <c r="C297" s="44"/>
      <c r="D297" s="57"/>
      <c r="I297" s="44"/>
      <c r="J297" s="44"/>
      <c r="K297" s="44"/>
      <c r="L297" s="44"/>
      <c r="M297" s="44"/>
      <c r="N297" s="44"/>
      <c r="O297" s="44"/>
      <c r="P297" s="44"/>
      <c r="R297" s="52"/>
      <c r="S297" s="52"/>
      <c r="T297" s="52"/>
      <c r="U297" s="52"/>
      <c r="V297" s="52"/>
      <c r="W297" s="52"/>
      <c r="X297" s="52"/>
      <c r="Y297" s="52"/>
      <c r="Z297" s="52"/>
      <c r="AA297" s="52"/>
      <c r="AC297" s="66"/>
    </row>
    <row r="298" spans="2:29" s="10" customFormat="1" x14ac:dyDescent="0.35">
      <c r="B298" s="164"/>
      <c r="C298" s="44"/>
      <c r="D298" s="57"/>
      <c r="I298" s="44"/>
      <c r="J298" s="44"/>
      <c r="K298" s="44"/>
      <c r="L298" s="44"/>
      <c r="M298" s="44"/>
      <c r="N298" s="44"/>
      <c r="O298" s="44"/>
      <c r="P298" s="44"/>
      <c r="R298" s="52"/>
      <c r="S298" s="52"/>
      <c r="T298" s="52"/>
      <c r="U298" s="52"/>
      <c r="V298" s="52"/>
      <c r="W298" s="52"/>
      <c r="X298" s="52"/>
      <c r="Y298" s="52"/>
      <c r="Z298" s="52"/>
      <c r="AA298" s="52"/>
      <c r="AC298" s="66"/>
    </row>
    <row r="299" spans="2:29" s="10" customFormat="1" x14ac:dyDescent="0.35">
      <c r="B299" s="164"/>
      <c r="C299" s="44"/>
      <c r="D299" s="57"/>
      <c r="I299" s="44"/>
      <c r="J299" s="44"/>
      <c r="K299" s="44"/>
      <c r="L299" s="44"/>
      <c r="M299" s="44"/>
      <c r="N299" s="44"/>
      <c r="O299" s="44"/>
      <c r="P299" s="44"/>
      <c r="R299" s="52"/>
      <c r="S299" s="52"/>
      <c r="T299" s="52"/>
      <c r="U299" s="52"/>
      <c r="V299" s="52"/>
      <c r="W299" s="52"/>
      <c r="X299" s="52"/>
      <c r="Y299" s="52"/>
      <c r="Z299" s="52"/>
      <c r="AA299" s="52"/>
      <c r="AC299" s="66"/>
    </row>
    <row r="300" spans="2:29" s="10" customFormat="1" x14ac:dyDescent="0.35">
      <c r="B300" s="164"/>
      <c r="C300" s="44"/>
      <c r="D300" s="57"/>
      <c r="I300" s="44"/>
      <c r="J300" s="44"/>
      <c r="K300" s="44"/>
      <c r="L300" s="44"/>
      <c r="M300" s="44"/>
      <c r="N300" s="44"/>
      <c r="O300" s="44"/>
      <c r="P300" s="44"/>
      <c r="R300" s="52"/>
      <c r="S300" s="52"/>
      <c r="T300" s="52"/>
      <c r="U300" s="52"/>
      <c r="V300" s="52"/>
      <c r="W300" s="52"/>
      <c r="X300" s="52"/>
      <c r="Y300" s="52"/>
      <c r="Z300" s="52"/>
      <c r="AA300" s="52"/>
      <c r="AC300" s="66"/>
    </row>
    <row r="301" spans="2:29" s="10" customFormat="1" x14ac:dyDescent="0.35">
      <c r="B301" s="164"/>
      <c r="C301" s="44"/>
      <c r="D301" s="57"/>
      <c r="I301" s="44"/>
      <c r="J301" s="44"/>
      <c r="K301" s="44"/>
      <c r="L301" s="44"/>
      <c r="M301" s="44"/>
      <c r="N301" s="44"/>
      <c r="O301" s="44"/>
      <c r="P301" s="44"/>
      <c r="R301" s="52"/>
      <c r="S301" s="52"/>
      <c r="T301" s="52"/>
      <c r="U301" s="52"/>
      <c r="V301" s="52"/>
      <c r="W301" s="52"/>
      <c r="X301" s="52"/>
      <c r="Y301" s="52"/>
      <c r="Z301" s="52"/>
      <c r="AA301" s="52"/>
      <c r="AC301" s="66"/>
    </row>
    <row r="302" spans="2:29" s="10" customFormat="1" x14ac:dyDescent="0.35">
      <c r="B302" s="164"/>
      <c r="C302" s="44"/>
      <c r="D302" s="57"/>
      <c r="I302" s="44"/>
      <c r="J302" s="44"/>
      <c r="K302" s="44"/>
      <c r="L302" s="44"/>
      <c r="M302" s="44"/>
      <c r="N302" s="44"/>
      <c r="O302" s="44"/>
      <c r="P302" s="44"/>
      <c r="R302" s="52"/>
      <c r="S302" s="52"/>
      <c r="T302" s="52"/>
      <c r="U302" s="52"/>
      <c r="V302" s="52"/>
      <c r="W302" s="52"/>
      <c r="X302" s="52"/>
      <c r="Y302" s="52"/>
      <c r="Z302" s="52"/>
      <c r="AA302" s="52"/>
      <c r="AC302" s="66"/>
    </row>
    <row r="303" spans="2:29" s="10" customFormat="1" x14ac:dyDescent="0.35">
      <c r="B303" s="164"/>
      <c r="C303" s="44"/>
      <c r="D303" s="57"/>
      <c r="I303" s="44"/>
      <c r="J303" s="44"/>
      <c r="K303" s="44"/>
      <c r="L303" s="44"/>
      <c r="M303" s="44"/>
      <c r="N303" s="44"/>
      <c r="O303" s="44"/>
      <c r="P303" s="44"/>
      <c r="R303" s="52"/>
      <c r="S303" s="52"/>
      <c r="T303" s="52"/>
      <c r="U303" s="52"/>
      <c r="V303" s="52"/>
      <c r="W303" s="52"/>
      <c r="X303" s="52"/>
      <c r="Y303" s="52"/>
      <c r="Z303" s="52"/>
      <c r="AA303" s="52"/>
      <c r="AC303" s="66"/>
    </row>
    <row r="304" spans="2:29" s="10" customFormat="1" x14ac:dyDescent="0.35">
      <c r="B304" s="164"/>
      <c r="C304" s="44"/>
      <c r="D304" s="57"/>
      <c r="I304" s="44"/>
      <c r="J304" s="44"/>
      <c r="K304" s="44"/>
      <c r="L304" s="44"/>
      <c r="M304" s="44"/>
      <c r="N304" s="44"/>
      <c r="O304" s="44"/>
      <c r="P304" s="44"/>
      <c r="R304" s="52"/>
      <c r="S304" s="52"/>
      <c r="T304" s="52"/>
      <c r="U304" s="52"/>
      <c r="V304" s="52"/>
      <c r="W304" s="52"/>
      <c r="X304" s="52"/>
      <c r="Y304" s="52"/>
      <c r="Z304" s="52"/>
      <c r="AA304" s="52"/>
      <c r="AC304" s="66"/>
    </row>
    <row r="305" spans="2:29" s="10" customFormat="1" x14ac:dyDescent="0.35">
      <c r="B305" s="164"/>
      <c r="C305" s="44"/>
      <c r="D305" s="57"/>
      <c r="I305" s="44"/>
      <c r="J305" s="44"/>
      <c r="K305" s="44"/>
      <c r="L305" s="44"/>
      <c r="M305" s="44"/>
      <c r="N305" s="44"/>
      <c r="O305" s="44"/>
      <c r="P305" s="44"/>
      <c r="R305" s="52"/>
      <c r="S305" s="52"/>
      <c r="T305" s="52"/>
      <c r="U305" s="52"/>
      <c r="V305" s="52"/>
      <c r="W305" s="52"/>
      <c r="X305" s="52"/>
      <c r="Y305" s="52"/>
      <c r="Z305" s="52"/>
      <c r="AA305" s="52"/>
      <c r="AC305" s="66"/>
    </row>
    <row r="306" spans="2:29" s="10" customFormat="1" x14ac:dyDescent="0.35">
      <c r="B306" s="164"/>
      <c r="C306" s="44"/>
      <c r="D306" s="57"/>
      <c r="I306" s="44"/>
      <c r="J306" s="44"/>
      <c r="K306" s="44"/>
      <c r="L306" s="44"/>
      <c r="M306" s="44"/>
      <c r="N306" s="44"/>
      <c r="O306" s="44"/>
      <c r="P306" s="44"/>
      <c r="R306" s="52"/>
      <c r="S306" s="52"/>
      <c r="T306" s="52"/>
      <c r="U306" s="52"/>
      <c r="V306" s="52"/>
      <c r="W306" s="52"/>
      <c r="X306" s="52"/>
      <c r="Y306" s="52"/>
      <c r="Z306" s="52"/>
      <c r="AA306" s="52"/>
      <c r="AC306" s="66"/>
    </row>
    <row r="307" spans="2:29" s="10" customFormat="1" x14ac:dyDescent="0.35">
      <c r="B307" s="164"/>
      <c r="C307" s="44"/>
      <c r="D307" s="57"/>
      <c r="I307" s="44"/>
      <c r="J307" s="44"/>
      <c r="K307" s="44"/>
      <c r="L307" s="44"/>
      <c r="M307" s="44"/>
      <c r="N307" s="44"/>
      <c r="O307" s="44"/>
      <c r="P307" s="44"/>
      <c r="R307" s="52"/>
      <c r="S307" s="52"/>
      <c r="T307" s="52"/>
      <c r="U307" s="52"/>
      <c r="V307" s="52"/>
      <c r="W307" s="52"/>
      <c r="X307" s="52"/>
      <c r="Y307" s="52"/>
      <c r="Z307" s="52"/>
      <c r="AA307" s="52"/>
      <c r="AC307" s="66"/>
    </row>
    <row r="308" spans="2:29" s="10" customFormat="1" x14ac:dyDescent="0.35">
      <c r="B308" s="164"/>
      <c r="C308" s="44"/>
      <c r="D308" s="57"/>
      <c r="I308" s="44"/>
      <c r="J308" s="44"/>
      <c r="K308" s="44"/>
      <c r="L308" s="44"/>
      <c r="M308" s="44"/>
      <c r="N308" s="44"/>
      <c r="O308" s="44"/>
      <c r="P308" s="44"/>
      <c r="R308" s="52"/>
      <c r="S308" s="52"/>
      <c r="T308" s="52"/>
      <c r="U308" s="52"/>
      <c r="V308" s="52"/>
      <c r="W308" s="52"/>
      <c r="X308" s="52"/>
      <c r="Y308" s="52"/>
      <c r="Z308" s="52"/>
      <c r="AA308" s="52"/>
      <c r="AC308" s="66"/>
    </row>
    <row r="309" spans="2:29" s="10" customFormat="1" x14ac:dyDescent="0.35">
      <c r="B309" s="164"/>
      <c r="C309" s="44"/>
      <c r="D309" s="57"/>
      <c r="I309" s="44"/>
      <c r="J309" s="44"/>
      <c r="K309" s="44"/>
      <c r="L309" s="44"/>
      <c r="M309" s="44"/>
      <c r="N309" s="44"/>
      <c r="O309" s="44"/>
      <c r="P309" s="44"/>
      <c r="R309" s="52"/>
      <c r="S309" s="52"/>
      <c r="T309" s="52"/>
      <c r="U309" s="52"/>
      <c r="V309" s="52"/>
      <c r="W309" s="52"/>
      <c r="X309" s="52"/>
      <c r="Y309" s="52"/>
      <c r="Z309" s="52"/>
      <c r="AA309" s="52"/>
      <c r="AC309" s="66"/>
    </row>
    <row r="310" spans="2:29" s="10" customFormat="1" x14ac:dyDescent="0.35">
      <c r="B310" s="164"/>
      <c r="C310" s="44"/>
      <c r="D310" s="57"/>
      <c r="I310" s="44"/>
      <c r="J310" s="44"/>
      <c r="K310" s="44"/>
      <c r="L310" s="44"/>
      <c r="M310" s="44"/>
      <c r="N310" s="44"/>
      <c r="O310" s="44"/>
      <c r="P310" s="44"/>
      <c r="R310" s="52"/>
      <c r="S310" s="52"/>
      <c r="T310" s="52"/>
      <c r="U310" s="52"/>
      <c r="V310" s="52"/>
      <c r="W310" s="52"/>
      <c r="X310" s="52"/>
      <c r="Y310" s="52"/>
      <c r="Z310" s="52"/>
      <c r="AA310" s="52"/>
      <c r="AC310" s="66"/>
    </row>
    <row r="311" spans="2:29" s="10" customFormat="1" x14ac:dyDescent="0.35">
      <c r="B311" s="164"/>
      <c r="C311" s="44"/>
      <c r="D311" s="57"/>
      <c r="I311" s="44"/>
      <c r="J311" s="44"/>
      <c r="K311" s="44"/>
      <c r="L311" s="44"/>
      <c r="M311" s="44"/>
      <c r="N311" s="44"/>
      <c r="O311" s="44"/>
      <c r="P311" s="44"/>
      <c r="R311" s="52"/>
      <c r="S311" s="52"/>
      <c r="T311" s="52"/>
      <c r="U311" s="52"/>
      <c r="V311" s="52"/>
      <c r="W311" s="52"/>
      <c r="X311" s="52"/>
      <c r="Y311" s="52"/>
      <c r="Z311" s="52"/>
      <c r="AA311" s="52"/>
      <c r="AC311" s="66"/>
    </row>
    <row r="312" spans="2:29" s="10" customFormat="1" x14ac:dyDescent="0.35">
      <c r="B312" s="164"/>
      <c r="C312" s="44"/>
      <c r="D312" s="57"/>
      <c r="I312" s="44"/>
      <c r="J312" s="44"/>
      <c r="K312" s="44"/>
      <c r="L312" s="44"/>
      <c r="M312" s="44"/>
      <c r="N312" s="44"/>
      <c r="O312" s="44"/>
      <c r="P312" s="44"/>
      <c r="R312" s="52"/>
      <c r="S312" s="52"/>
      <c r="T312" s="52"/>
      <c r="U312" s="52"/>
      <c r="V312" s="52"/>
      <c r="W312" s="52"/>
      <c r="X312" s="52"/>
      <c r="Y312" s="52"/>
      <c r="Z312" s="52"/>
      <c r="AA312" s="52"/>
      <c r="AC312" s="66"/>
    </row>
    <row r="313" spans="2:29" s="10" customFormat="1" x14ac:dyDescent="0.35">
      <c r="B313" s="164"/>
      <c r="C313" s="44"/>
      <c r="D313" s="57"/>
      <c r="I313" s="44"/>
      <c r="J313" s="44"/>
      <c r="K313" s="44"/>
      <c r="L313" s="44"/>
      <c r="M313" s="44"/>
      <c r="N313" s="44"/>
      <c r="O313" s="44"/>
      <c r="P313" s="44"/>
      <c r="R313" s="52"/>
      <c r="S313" s="52"/>
      <c r="T313" s="52"/>
      <c r="U313" s="52"/>
      <c r="V313" s="52"/>
      <c r="W313" s="52"/>
      <c r="X313" s="52"/>
      <c r="Y313" s="52"/>
      <c r="Z313" s="52"/>
      <c r="AA313" s="52"/>
      <c r="AC313" s="66"/>
    </row>
    <row r="314" spans="2:29" s="10" customFormat="1" x14ac:dyDescent="0.35">
      <c r="B314" s="164"/>
      <c r="C314" s="44"/>
      <c r="D314" s="57"/>
      <c r="I314" s="44"/>
      <c r="J314" s="44"/>
      <c r="K314" s="44"/>
      <c r="L314" s="44"/>
      <c r="M314" s="44"/>
      <c r="N314" s="44"/>
      <c r="O314" s="44"/>
      <c r="P314" s="44"/>
      <c r="R314" s="52"/>
      <c r="S314" s="52"/>
      <c r="T314" s="52"/>
      <c r="U314" s="52"/>
      <c r="V314" s="52"/>
      <c r="W314" s="52"/>
      <c r="X314" s="52"/>
      <c r="Y314" s="52"/>
      <c r="Z314" s="52"/>
      <c r="AA314" s="52"/>
      <c r="AC314" s="66"/>
    </row>
    <row r="315" spans="2:29" s="10" customFormat="1" x14ac:dyDescent="0.35">
      <c r="B315" s="164"/>
      <c r="C315" s="44"/>
      <c r="D315" s="57"/>
      <c r="I315" s="44"/>
      <c r="J315" s="44"/>
      <c r="K315" s="44"/>
      <c r="L315" s="44"/>
      <c r="M315" s="44"/>
      <c r="N315" s="44"/>
      <c r="O315" s="44"/>
      <c r="P315" s="44"/>
      <c r="R315" s="52"/>
      <c r="S315" s="52"/>
      <c r="T315" s="52"/>
      <c r="U315" s="52"/>
      <c r="V315" s="52"/>
      <c r="W315" s="52"/>
      <c r="X315" s="52"/>
      <c r="Y315" s="52"/>
      <c r="Z315" s="52"/>
      <c r="AA315" s="52"/>
      <c r="AC315" s="66"/>
    </row>
    <row r="316" spans="2:29" s="10" customFormat="1" x14ac:dyDescent="0.35">
      <c r="B316" s="164"/>
      <c r="C316" s="44"/>
      <c r="D316" s="57"/>
      <c r="I316" s="44"/>
      <c r="J316" s="44"/>
      <c r="K316" s="44"/>
      <c r="L316" s="44"/>
      <c r="M316" s="44"/>
      <c r="N316" s="44"/>
      <c r="O316" s="44"/>
      <c r="P316" s="44"/>
      <c r="R316" s="52"/>
      <c r="S316" s="52"/>
      <c r="T316" s="52"/>
      <c r="U316" s="52"/>
      <c r="V316" s="52"/>
      <c r="W316" s="52"/>
      <c r="X316" s="52"/>
      <c r="Y316" s="52"/>
      <c r="Z316" s="52"/>
      <c r="AA316" s="52"/>
      <c r="AC316" s="66"/>
    </row>
    <row r="317" spans="2:29" s="10" customFormat="1" x14ac:dyDescent="0.35">
      <c r="B317" s="164"/>
      <c r="C317" s="44"/>
      <c r="D317" s="57"/>
      <c r="I317" s="44"/>
      <c r="J317" s="44"/>
      <c r="K317" s="44"/>
      <c r="L317" s="44"/>
      <c r="M317" s="44"/>
      <c r="N317" s="44"/>
      <c r="O317" s="44"/>
      <c r="P317" s="44"/>
      <c r="R317" s="52"/>
      <c r="S317" s="52"/>
      <c r="T317" s="52"/>
      <c r="U317" s="52"/>
      <c r="V317" s="52"/>
      <c r="W317" s="52"/>
      <c r="X317" s="52"/>
      <c r="Y317" s="52"/>
      <c r="Z317" s="52"/>
      <c r="AA317" s="52"/>
      <c r="AC317" s="66"/>
    </row>
    <row r="318" spans="2:29" s="10" customFormat="1" x14ac:dyDescent="0.35">
      <c r="B318" s="164"/>
      <c r="C318" s="44"/>
      <c r="D318" s="57"/>
      <c r="I318" s="44"/>
      <c r="J318" s="44"/>
      <c r="K318" s="44"/>
      <c r="L318" s="44"/>
      <c r="M318" s="44"/>
      <c r="N318" s="44"/>
      <c r="O318" s="44"/>
      <c r="P318" s="44"/>
      <c r="R318" s="52"/>
      <c r="S318" s="52"/>
      <c r="T318" s="52"/>
      <c r="U318" s="52"/>
      <c r="V318" s="52"/>
      <c r="W318" s="52"/>
      <c r="X318" s="52"/>
      <c r="Y318" s="52"/>
      <c r="Z318" s="52"/>
      <c r="AA318" s="52"/>
      <c r="AC318" s="66"/>
    </row>
    <row r="319" spans="2:29" s="10" customFormat="1" x14ac:dyDescent="0.35">
      <c r="B319" s="164"/>
      <c r="C319" s="44"/>
      <c r="D319" s="57"/>
      <c r="I319" s="44"/>
      <c r="J319" s="44"/>
      <c r="K319" s="44"/>
      <c r="L319" s="44"/>
      <c r="M319" s="44"/>
      <c r="N319" s="44"/>
      <c r="O319" s="44"/>
      <c r="P319" s="44"/>
      <c r="R319" s="52"/>
      <c r="S319" s="52"/>
      <c r="T319" s="52"/>
      <c r="U319" s="52"/>
      <c r="V319" s="52"/>
      <c r="W319" s="52"/>
      <c r="X319" s="52"/>
      <c r="Y319" s="52"/>
      <c r="Z319" s="52"/>
      <c r="AA319" s="52"/>
      <c r="AC319" s="66"/>
    </row>
    <row r="320" spans="2:29" s="10" customFormat="1" x14ac:dyDescent="0.35">
      <c r="B320" s="164"/>
      <c r="C320" s="44"/>
      <c r="D320" s="57"/>
      <c r="I320" s="44"/>
      <c r="J320" s="44"/>
      <c r="K320" s="44"/>
      <c r="L320" s="44"/>
      <c r="M320" s="44"/>
      <c r="N320" s="44"/>
      <c r="O320" s="44"/>
      <c r="P320" s="44"/>
      <c r="R320" s="52"/>
      <c r="S320" s="52"/>
      <c r="T320" s="52"/>
      <c r="U320" s="52"/>
      <c r="V320" s="52"/>
      <c r="W320" s="52"/>
      <c r="X320" s="52"/>
      <c r="Y320" s="52"/>
      <c r="Z320" s="52"/>
      <c r="AA320" s="52"/>
      <c r="AC320" s="66"/>
    </row>
    <row r="321" spans="2:29" s="10" customFormat="1" x14ac:dyDescent="0.35">
      <c r="B321" s="164"/>
      <c r="C321" s="44"/>
      <c r="D321" s="57"/>
      <c r="I321" s="44"/>
      <c r="J321" s="44"/>
      <c r="K321" s="44"/>
      <c r="L321" s="44"/>
      <c r="M321" s="44"/>
      <c r="N321" s="44"/>
      <c r="O321" s="44"/>
      <c r="P321" s="44"/>
      <c r="R321" s="52"/>
      <c r="S321" s="52"/>
      <c r="T321" s="52"/>
      <c r="U321" s="52"/>
      <c r="V321" s="52"/>
      <c r="W321" s="52"/>
      <c r="X321" s="52"/>
      <c r="Y321" s="52"/>
      <c r="Z321" s="52"/>
      <c r="AA321" s="52"/>
      <c r="AC321" s="66"/>
    </row>
    <row r="322" spans="2:29" s="10" customFormat="1" x14ac:dyDescent="0.35">
      <c r="B322" s="164"/>
      <c r="C322" s="44"/>
      <c r="D322" s="57"/>
      <c r="I322" s="44"/>
      <c r="J322" s="44"/>
      <c r="K322" s="44"/>
      <c r="L322" s="44"/>
      <c r="M322" s="44"/>
      <c r="N322" s="44"/>
      <c r="O322" s="44"/>
      <c r="P322" s="44"/>
      <c r="R322" s="52"/>
      <c r="S322" s="52"/>
      <c r="T322" s="52"/>
      <c r="U322" s="52"/>
      <c r="V322" s="52"/>
      <c r="W322" s="52"/>
      <c r="X322" s="52"/>
      <c r="Y322" s="52"/>
      <c r="Z322" s="52"/>
      <c r="AA322" s="52"/>
      <c r="AC322" s="66"/>
    </row>
    <row r="323" spans="2:29" s="10" customFormat="1" x14ac:dyDescent="0.35">
      <c r="B323" s="164"/>
      <c r="C323" s="44"/>
      <c r="D323" s="57"/>
      <c r="I323" s="44"/>
      <c r="J323" s="44"/>
      <c r="K323" s="44"/>
      <c r="L323" s="44"/>
      <c r="M323" s="44"/>
      <c r="N323" s="44"/>
      <c r="O323" s="44"/>
      <c r="P323" s="44"/>
      <c r="R323" s="52"/>
      <c r="S323" s="52"/>
      <c r="T323" s="52"/>
      <c r="U323" s="52"/>
      <c r="V323" s="52"/>
      <c r="W323" s="52"/>
      <c r="X323" s="52"/>
      <c r="Y323" s="52"/>
      <c r="Z323" s="52"/>
      <c r="AA323" s="52"/>
      <c r="AC323" s="66"/>
    </row>
    <row r="324" spans="2:29" s="10" customFormat="1" x14ac:dyDescent="0.35">
      <c r="B324" s="164"/>
      <c r="C324" s="44"/>
      <c r="D324" s="57"/>
      <c r="I324" s="44"/>
      <c r="J324" s="44"/>
      <c r="K324" s="44"/>
      <c r="L324" s="44"/>
      <c r="M324" s="44"/>
      <c r="N324" s="44"/>
      <c r="O324" s="44"/>
      <c r="P324" s="44"/>
      <c r="R324" s="52"/>
      <c r="S324" s="52"/>
      <c r="T324" s="52"/>
      <c r="U324" s="52"/>
      <c r="V324" s="52"/>
      <c r="W324" s="52"/>
      <c r="X324" s="52"/>
      <c r="Y324" s="52"/>
      <c r="Z324" s="52"/>
      <c r="AA324" s="52"/>
      <c r="AC324" s="66"/>
    </row>
    <row r="325" spans="2:29" s="10" customFormat="1" x14ac:dyDescent="0.35">
      <c r="B325" s="164"/>
      <c r="C325" s="44"/>
      <c r="D325" s="57"/>
      <c r="I325" s="44"/>
      <c r="J325" s="44"/>
      <c r="K325" s="44"/>
      <c r="L325" s="44"/>
      <c r="M325" s="44"/>
      <c r="N325" s="44"/>
      <c r="O325" s="44"/>
      <c r="P325" s="44"/>
      <c r="R325" s="52"/>
      <c r="S325" s="52"/>
      <c r="T325" s="52"/>
      <c r="U325" s="52"/>
      <c r="V325" s="52"/>
      <c r="W325" s="52"/>
      <c r="X325" s="52"/>
      <c r="Y325" s="52"/>
      <c r="Z325" s="52"/>
      <c r="AA325" s="52"/>
      <c r="AC325" s="66"/>
    </row>
    <row r="326" spans="2:29" s="10" customFormat="1" x14ac:dyDescent="0.35">
      <c r="B326" s="164"/>
      <c r="C326" s="44"/>
      <c r="D326" s="57"/>
      <c r="I326" s="44"/>
      <c r="J326" s="44"/>
      <c r="K326" s="44"/>
      <c r="L326" s="44"/>
      <c r="M326" s="44"/>
      <c r="N326" s="44"/>
      <c r="O326" s="44"/>
      <c r="P326" s="44"/>
      <c r="R326" s="52"/>
      <c r="S326" s="52"/>
      <c r="T326" s="52"/>
      <c r="U326" s="52"/>
      <c r="V326" s="52"/>
      <c r="W326" s="52"/>
      <c r="X326" s="52"/>
      <c r="Y326" s="52"/>
      <c r="Z326" s="52"/>
      <c r="AA326" s="52"/>
      <c r="AC326" s="66"/>
    </row>
    <row r="327" spans="2:29" s="10" customFormat="1" x14ac:dyDescent="0.35">
      <c r="B327" s="164"/>
      <c r="C327" s="44"/>
      <c r="D327" s="57"/>
      <c r="I327" s="44"/>
      <c r="J327" s="44"/>
      <c r="K327" s="44"/>
      <c r="L327" s="44"/>
      <c r="M327" s="44"/>
      <c r="N327" s="44"/>
      <c r="O327" s="44"/>
      <c r="P327" s="44"/>
      <c r="R327" s="52"/>
      <c r="S327" s="52"/>
      <c r="T327" s="52"/>
      <c r="U327" s="52"/>
      <c r="V327" s="52"/>
      <c r="W327" s="52"/>
      <c r="X327" s="52"/>
      <c r="Y327" s="52"/>
      <c r="Z327" s="52"/>
      <c r="AA327" s="52"/>
      <c r="AC327" s="66"/>
    </row>
    <row r="328" spans="2:29" s="10" customFormat="1" x14ac:dyDescent="0.35">
      <c r="B328" s="164"/>
      <c r="C328" s="44"/>
      <c r="D328" s="57"/>
      <c r="I328" s="44"/>
      <c r="J328" s="44"/>
      <c r="K328" s="44"/>
      <c r="L328" s="44"/>
      <c r="M328" s="44"/>
      <c r="N328" s="44"/>
      <c r="O328" s="44"/>
      <c r="P328" s="44"/>
      <c r="R328" s="52"/>
      <c r="S328" s="52"/>
      <c r="T328" s="52"/>
      <c r="U328" s="52"/>
      <c r="V328" s="52"/>
      <c r="W328" s="52"/>
      <c r="X328" s="52"/>
      <c r="Y328" s="52"/>
      <c r="Z328" s="52"/>
      <c r="AA328" s="52"/>
      <c r="AC328" s="66"/>
    </row>
    <row r="329" spans="2:29" s="10" customFormat="1" x14ac:dyDescent="0.35">
      <c r="B329" s="164"/>
      <c r="C329" s="44"/>
      <c r="D329" s="57"/>
      <c r="I329" s="44"/>
      <c r="J329" s="44"/>
      <c r="K329" s="44"/>
      <c r="L329" s="44"/>
      <c r="M329" s="44"/>
      <c r="N329" s="44"/>
      <c r="O329" s="44"/>
      <c r="P329" s="44"/>
      <c r="R329" s="52"/>
      <c r="S329" s="52"/>
      <c r="T329" s="52"/>
      <c r="U329" s="52"/>
      <c r="V329" s="52"/>
      <c r="W329" s="52"/>
      <c r="X329" s="52"/>
      <c r="Y329" s="52"/>
      <c r="Z329" s="52"/>
      <c r="AA329" s="52"/>
      <c r="AC329" s="66"/>
    </row>
    <row r="330" spans="2:29" s="10" customFormat="1" x14ac:dyDescent="0.35">
      <c r="B330" s="164"/>
      <c r="C330" s="44"/>
      <c r="D330" s="57"/>
      <c r="I330" s="44"/>
      <c r="J330" s="44"/>
      <c r="K330" s="44"/>
      <c r="L330" s="44"/>
      <c r="M330" s="44"/>
      <c r="N330" s="44"/>
      <c r="O330" s="44"/>
      <c r="P330" s="44"/>
      <c r="R330" s="52"/>
      <c r="S330" s="52"/>
      <c r="T330" s="52"/>
      <c r="U330" s="52"/>
      <c r="V330" s="52"/>
      <c r="W330" s="52"/>
      <c r="X330" s="52"/>
      <c r="Y330" s="52"/>
      <c r="Z330" s="52"/>
      <c r="AA330" s="52"/>
      <c r="AC330" s="66"/>
    </row>
    <row r="331" spans="2:29" s="10" customFormat="1" x14ac:dyDescent="0.35">
      <c r="B331" s="164"/>
      <c r="C331" s="44"/>
      <c r="D331" s="57"/>
      <c r="I331" s="44"/>
      <c r="J331" s="44"/>
      <c r="K331" s="44"/>
      <c r="L331" s="44"/>
      <c r="M331" s="44"/>
      <c r="N331" s="44"/>
      <c r="O331" s="44"/>
      <c r="P331" s="44"/>
      <c r="R331" s="52"/>
      <c r="S331" s="52"/>
      <c r="T331" s="52"/>
      <c r="U331" s="52"/>
      <c r="V331" s="52"/>
      <c r="W331" s="52"/>
      <c r="X331" s="52"/>
      <c r="Y331" s="52"/>
      <c r="Z331" s="52"/>
      <c r="AA331" s="52"/>
      <c r="AC331" s="66"/>
    </row>
    <row r="332" spans="2:29" s="10" customFormat="1" x14ac:dyDescent="0.35">
      <c r="B332" s="164"/>
      <c r="C332" s="44"/>
      <c r="D332" s="57"/>
      <c r="I332" s="44"/>
      <c r="J332" s="44"/>
      <c r="K332" s="44"/>
      <c r="L332" s="44"/>
      <c r="M332" s="44"/>
      <c r="N332" s="44"/>
      <c r="O332" s="44"/>
      <c r="P332" s="44"/>
      <c r="R332" s="52"/>
      <c r="S332" s="52"/>
      <c r="T332" s="52"/>
      <c r="U332" s="52"/>
      <c r="V332" s="52"/>
      <c r="W332" s="52"/>
      <c r="X332" s="52"/>
      <c r="Y332" s="52"/>
      <c r="Z332" s="52"/>
      <c r="AA332" s="52"/>
      <c r="AC332" s="66"/>
    </row>
    <row r="333" spans="2:29" s="10" customFormat="1" x14ac:dyDescent="0.35">
      <c r="B333" s="164"/>
      <c r="C333" s="44"/>
      <c r="D333" s="57"/>
      <c r="I333" s="44"/>
      <c r="J333" s="44"/>
      <c r="K333" s="44"/>
      <c r="L333" s="44"/>
      <c r="M333" s="44"/>
      <c r="N333" s="44"/>
      <c r="O333" s="44"/>
      <c r="P333" s="44"/>
      <c r="R333" s="52"/>
      <c r="S333" s="52"/>
      <c r="T333" s="52"/>
      <c r="U333" s="52"/>
      <c r="V333" s="52"/>
      <c r="W333" s="52"/>
      <c r="X333" s="52"/>
      <c r="Y333" s="52"/>
      <c r="Z333" s="52"/>
      <c r="AA333" s="52"/>
      <c r="AC333" s="66"/>
    </row>
    <row r="334" spans="2:29" s="10" customFormat="1" x14ac:dyDescent="0.35">
      <c r="B334" s="164"/>
      <c r="C334" s="44"/>
      <c r="D334" s="57"/>
      <c r="I334" s="44"/>
      <c r="J334" s="44"/>
      <c r="K334" s="44"/>
      <c r="L334" s="44"/>
      <c r="M334" s="44"/>
      <c r="N334" s="44"/>
      <c r="O334" s="44"/>
      <c r="P334" s="44"/>
      <c r="R334" s="52"/>
      <c r="S334" s="52"/>
      <c r="T334" s="52"/>
      <c r="U334" s="52"/>
      <c r="V334" s="52"/>
      <c r="W334" s="52"/>
      <c r="X334" s="52"/>
      <c r="Y334" s="52"/>
      <c r="Z334" s="52"/>
      <c r="AA334" s="52"/>
      <c r="AC334" s="66"/>
    </row>
  </sheetData>
  <autoFilter ref="B6:AA264" xr:uid="{2D3B8FB6-FF73-4737-9A8F-C392C295E347}">
    <sortState xmlns:xlrd2="http://schemas.microsoft.com/office/spreadsheetml/2017/richdata2" ref="B8:AA264">
      <sortCondition ref="B6:B264"/>
    </sortState>
  </autoFilter>
  <mergeCells count="9">
    <mergeCell ref="AC5:AC6"/>
    <mergeCell ref="I5:P5"/>
    <mergeCell ref="R5:AA5"/>
    <mergeCell ref="B3:Q3"/>
    <mergeCell ref="B5:B6"/>
    <mergeCell ref="C5:C6"/>
    <mergeCell ref="D5:D6"/>
    <mergeCell ref="E5:E6"/>
    <mergeCell ref="G5:G6"/>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4BC9B-8CBF-478F-8076-B65ED5808E4E}">
  <dimension ref="A2:DW450"/>
  <sheetViews>
    <sheetView topLeftCell="A401" zoomScale="70" zoomScaleNormal="70" workbookViewId="0">
      <selection activeCell="B417" sqref="B417:B431"/>
    </sheetView>
  </sheetViews>
  <sheetFormatPr defaultRowHeight="14.5" x14ac:dyDescent="0.35"/>
  <cols>
    <col min="1" max="1" width="9.1796875" style="10"/>
    <col min="2" max="2" width="19.81640625" style="156" customWidth="1"/>
    <col min="3" max="3" width="24" style="114" customWidth="1"/>
    <col min="4" max="4" width="13.1796875" style="114" customWidth="1"/>
    <col min="5" max="5" width="22.54296875" style="114" customWidth="1"/>
    <col min="6" max="6" width="15.81640625" style="114" customWidth="1"/>
    <col min="7" max="7" width="16.81640625" style="114" customWidth="1"/>
    <col min="8" max="8" width="14" style="114" customWidth="1"/>
    <col min="9" max="11" width="14.7265625" style="114" customWidth="1"/>
    <col min="12" max="12" width="9.1796875" style="22"/>
    <col min="13" max="127" width="9.1796875" style="10"/>
  </cols>
  <sheetData>
    <row r="2" spans="2:32" ht="28.5" x14ac:dyDescent="0.35">
      <c r="B2" s="69" t="s">
        <v>354</v>
      </c>
    </row>
    <row r="4" spans="2:32" s="8" customFormat="1" ht="15.5" x14ac:dyDescent="0.35">
      <c r="B4" s="273" t="s">
        <v>266</v>
      </c>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row>
    <row r="6" spans="2:32" ht="29" x14ac:dyDescent="0.35">
      <c r="B6" s="96" t="s">
        <v>235</v>
      </c>
      <c r="C6" s="96" t="s">
        <v>302</v>
      </c>
      <c r="E6" s="96" t="s">
        <v>235</v>
      </c>
      <c r="F6" s="96" t="s">
        <v>279</v>
      </c>
      <c r="G6" s="121"/>
    </row>
    <row r="7" spans="2:32" x14ac:dyDescent="0.35">
      <c r="B7" s="152" t="s">
        <v>238</v>
      </c>
      <c r="C7" s="110">
        <f>SUMIF('Calculation of Emissions'!C:C, 'Summary and Analysis'!B7, 'Calculation of Emissions'!AC:AC)</f>
        <v>1900.5812736657681</v>
      </c>
      <c r="E7" s="170" t="s">
        <v>238</v>
      </c>
      <c r="F7" s="122">
        <f>SUMIF('Calculation of Emissions'!C:C, 'Summary and Analysis'!E7, 'Calculation of Emissions'!E:E)</f>
        <v>781</v>
      </c>
    </row>
    <row r="8" spans="2:32" x14ac:dyDescent="0.35">
      <c r="B8" s="117" t="s">
        <v>236</v>
      </c>
      <c r="C8" s="119">
        <f>SUMIF('Calculation of Emissions'!C:C, 'Summary and Analysis'!B8, 'Calculation of Emissions'!AC:AC)</f>
        <v>8947.654417428017</v>
      </c>
      <c r="E8" s="171" t="s">
        <v>236</v>
      </c>
      <c r="F8" s="123">
        <f>SUMIF('Calculation of Emissions'!C:C, 'Summary and Analysis'!E8, 'Calculation of Emissions'!E:E)</f>
        <v>2678</v>
      </c>
    </row>
    <row r="9" spans="2:32" x14ac:dyDescent="0.35">
      <c r="B9" s="117" t="s">
        <v>237</v>
      </c>
      <c r="C9" s="119">
        <f>SUMIF('Calculation of Emissions'!C:C, 'Summary and Analysis'!B9, 'Calculation of Emissions'!AC:AC)</f>
        <v>1157.1707393436973</v>
      </c>
      <c r="E9" s="171" t="s">
        <v>237</v>
      </c>
      <c r="F9" s="123">
        <f>SUMIF('Calculation of Emissions'!C:C, 'Summary and Analysis'!E9, 'Calculation of Emissions'!E:E)</f>
        <v>1432</v>
      </c>
    </row>
    <row r="10" spans="2:32" x14ac:dyDescent="0.35">
      <c r="B10" s="117" t="s">
        <v>243</v>
      </c>
      <c r="C10" s="119">
        <f>SUMIF('Calculation of Emissions'!C:C, 'Summary and Analysis'!B10, 'Calculation of Emissions'!AC:AC)</f>
        <v>307.01389523382738</v>
      </c>
      <c r="E10" s="171" t="s">
        <v>243</v>
      </c>
      <c r="F10" s="123">
        <f>SUMIF('Calculation of Emissions'!C:C, 'Summary and Analysis'!E10, 'Calculation of Emissions'!E:E)</f>
        <v>7779</v>
      </c>
    </row>
    <row r="11" spans="2:32" x14ac:dyDescent="0.35">
      <c r="B11" s="117" t="s">
        <v>240</v>
      </c>
      <c r="C11" s="119">
        <f>SUMIF('Calculation of Emissions'!C:C, 'Summary and Analysis'!B11, 'Calculation of Emissions'!AC:AC)</f>
        <v>1536.9093779336836</v>
      </c>
      <c r="E11" s="171" t="s">
        <v>240</v>
      </c>
      <c r="F11" s="123">
        <f>SUMIF('Calculation of Emissions'!C:C, 'Summary and Analysis'!E11, 'Calculation of Emissions'!E:E)</f>
        <v>553</v>
      </c>
    </row>
    <row r="12" spans="2:32" x14ac:dyDescent="0.35">
      <c r="B12" s="117" t="s">
        <v>239</v>
      </c>
      <c r="C12" s="119">
        <f>SUMIF('Calculation of Emissions'!C:C, 'Summary and Analysis'!B12, 'Calculation of Emissions'!AC:AC)</f>
        <v>134.68669680789043</v>
      </c>
      <c r="E12" s="171" t="s">
        <v>239</v>
      </c>
      <c r="F12" s="123">
        <f>SUMIF('Calculation of Emissions'!C:C, 'Summary and Analysis'!E12, 'Calculation of Emissions'!E:E)</f>
        <v>19</v>
      </c>
    </row>
    <row r="13" spans="2:32" x14ac:dyDescent="0.35">
      <c r="B13" s="117" t="s">
        <v>241</v>
      </c>
      <c r="C13" s="119">
        <f>SUMIF('Calculation of Emissions'!C:C, 'Summary and Analysis'!B13, 'Calculation of Emissions'!AC:AC)</f>
        <v>128.37272508419437</v>
      </c>
      <c r="E13" s="171" t="s">
        <v>241</v>
      </c>
      <c r="F13" s="123">
        <f>SUMIF('Calculation of Emissions'!C:C, 'Summary and Analysis'!E13, 'Calculation of Emissions'!E:E)</f>
        <v>32</v>
      </c>
    </row>
    <row r="14" spans="2:32" ht="15" thickBot="1" x14ac:dyDescent="0.4">
      <c r="B14" s="153" t="s">
        <v>242</v>
      </c>
      <c r="C14" s="120">
        <f>SUMIF('Calculation of Emissions'!C:C, 'Summary and Analysis'!B14, 'Calculation of Emissions'!AC:AC)</f>
        <v>352.29445162059733</v>
      </c>
      <c r="E14" s="172" t="s">
        <v>242</v>
      </c>
      <c r="F14" s="124">
        <f>SUMIF('Calculation of Emissions'!C:C, 'Summary and Analysis'!E14, 'Calculation of Emissions'!E:E)</f>
        <v>1523</v>
      </c>
    </row>
    <row r="15" spans="2:32" ht="15" thickTop="1" x14ac:dyDescent="0.35">
      <c r="B15" s="154" t="s">
        <v>268</v>
      </c>
      <c r="C15" s="125">
        <f>SUM(C7:C14)</f>
        <v>14464.683577117676</v>
      </c>
      <c r="E15" s="126" t="s">
        <v>268</v>
      </c>
      <c r="F15" s="127">
        <f>SUM(F7:F14)</f>
        <v>14797</v>
      </c>
    </row>
    <row r="16" spans="2:32" x14ac:dyDescent="0.35">
      <c r="B16" s="155"/>
      <c r="C16" s="115"/>
    </row>
    <row r="17" spans="1:32" ht="43.5" x14ac:dyDescent="0.35">
      <c r="B17" s="96" t="s">
        <v>235</v>
      </c>
      <c r="C17" s="96" t="s">
        <v>278</v>
      </c>
      <c r="E17" s="96" t="s">
        <v>235</v>
      </c>
      <c r="F17" s="96" t="s">
        <v>282</v>
      </c>
    </row>
    <row r="18" spans="1:32" ht="15.5" x14ac:dyDescent="0.35">
      <c r="B18" s="152" t="s">
        <v>238</v>
      </c>
      <c r="C18" s="112">
        <f t="shared" ref="C18:C25" si="0">C7/$C$15</f>
        <v>0.13139459729851138</v>
      </c>
      <c r="D18" s="115"/>
      <c r="E18" s="170" t="s">
        <v>238</v>
      </c>
      <c r="F18" s="112">
        <f t="shared" ref="F18:F25" si="1">F7/$F$15</f>
        <v>5.2780969115361225E-2</v>
      </c>
      <c r="G18" s="115"/>
      <c r="H18" s="115"/>
      <c r="I18" s="115"/>
      <c r="J18" s="115"/>
      <c r="K18" s="115"/>
      <c r="L18" s="118"/>
      <c r="M18" s="161"/>
      <c r="N18" s="67"/>
      <c r="O18" s="67"/>
      <c r="P18" s="67"/>
      <c r="Q18" s="67"/>
      <c r="R18" s="67"/>
      <c r="S18" s="67"/>
      <c r="T18" s="67"/>
      <c r="U18" s="67"/>
      <c r="V18" s="67"/>
      <c r="W18" s="67"/>
      <c r="X18" s="67"/>
      <c r="Y18" s="67"/>
      <c r="Z18" s="67"/>
      <c r="AA18" s="67"/>
      <c r="AB18" s="67"/>
      <c r="AC18" s="67"/>
      <c r="AD18" s="67"/>
      <c r="AE18" s="67"/>
    </row>
    <row r="19" spans="1:32" x14ac:dyDescent="0.35">
      <c r="B19" s="117" t="s">
        <v>236</v>
      </c>
      <c r="C19" s="116">
        <f t="shared" si="0"/>
        <v>0.6185862531816948</v>
      </c>
      <c r="E19" s="171" t="s">
        <v>236</v>
      </c>
      <c r="F19" s="116">
        <f t="shared" si="1"/>
        <v>0.18098263161451644</v>
      </c>
    </row>
    <row r="20" spans="1:32" x14ac:dyDescent="0.35">
      <c r="B20" s="117" t="s">
        <v>237</v>
      </c>
      <c r="C20" s="116">
        <f t="shared" si="0"/>
        <v>7.9999727140542293E-2</v>
      </c>
      <c r="E20" s="171" t="s">
        <v>237</v>
      </c>
      <c r="F20" s="116">
        <f t="shared" si="1"/>
        <v>9.6776373589241058E-2</v>
      </c>
    </row>
    <row r="21" spans="1:32" x14ac:dyDescent="0.35">
      <c r="B21" s="117" t="s">
        <v>243</v>
      </c>
      <c r="C21" s="116">
        <f t="shared" si="0"/>
        <v>2.122506818742349E-2</v>
      </c>
      <c r="E21" s="171" t="s">
        <v>243</v>
      </c>
      <c r="F21" s="116">
        <f>F10/$F$15</f>
        <v>0.52571467189295129</v>
      </c>
    </row>
    <row r="22" spans="1:32" x14ac:dyDescent="0.35">
      <c r="B22" s="117" t="s">
        <v>240</v>
      </c>
      <c r="C22" s="116">
        <f t="shared" si="0"/>
        <v>0.10625254052324992</v>
      </c>
      <c r="E22" s="171" t="s">
        <v>240</v>
      </c>
      <c r="F22" s="116">
        <f t="shared" si="1"/>
        <v>3.7372440359532334E-2</v>
      </c>
    </row>
    <row r="23" spans="1:32" x14ac:dyDescent="0.35">
      <c r="B23" s="117" t="s">
        <v>239</v>
      </c>
      <c r="C23" s="116">
        <f t="shared" si="0"/>
        <v>9.3114167406300741E-3</v>
      </c>
      <c r="E23" s="171" t="s">
        <v>239</v>
      </c>
      <c r="F23" s="116">
        <f t="shared" si="1"/>
        <v>1.2840440629857403E-3</v>
      </c>
    </row>
    <row r="24" spans="1:32" x14ac:dyDescent="0.35">
      <c r="B24" s="117" t="s">
        <v>241</v>
      </c>
      <c r="C24" s="116">
        <f t="shared" si="0"/>
        <v>8.8749072456222183E-3</v>
      </c>
      <c r="D24" s="128"/>
      <c r="E24" s="171" t="s">
        <v>241</v>
      </c>
      <c r="F24" s="116">
        <f t="shared" si="1"/>
        <v>2.1626005271338784E-3</v>
      </c>
    </row>
    <row r="25" spans="1:32" x14ac:dyDescent="0.35">
      <c r="B25" s="117" t="s">
        <v>242</v>
      </c>
      <c r="C25" s="116">
        <f t="shared" si="0"/>
        <v>2.4355489682325822E-2</v>
      </c>
      <c r="E25" s="171" t="s">
        <v>242</v>
      </c>
      <c r="F25" s="116">
        <f t="shared" si="1"/>
        <v>0.10292626883827803</v>
      </c>
    </row>
    <row r="26" spans="1:32" x14ac:dyDescent="0.35">
      <c r="B26" s="155"/>
      <c r="C26" s="113"/>
      <c r="F26" s="115"/>
    </row>
    <row r="27" spans="1:32" s="8" customFormat="1" ht="15.5" x14ac:dyDescent="0.35">
      <c r="A27" s="9"/>
      <c r="B27" s="273" t="s">
        <v>291</v>
      </c>
      <c r="C27" s="273"/>
      <c r="D27" s="273"/>
      <c r="E27" s="273"/>
      <c r="F27" s="273"/>
      <c r="G27" s="273"/>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row>
    <row r="28" spans="1:32" s="10" customFormat="1" ht="15.5" x14ac:dyDescent="0.35">
      <c r="A28" s="22"/>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row>
    <row r="29" spans="1:32" x14ac:dyDescent="0.35">
      <c r="B29" s="272" t="s">
        <v>482</v>
      </c>
      <c r="C29" s="272"/>
      <c r="E29" s="272" t="s">
        <v>283</v>
      </c>
      <c r="F29" s="272" t="s">
        <v>298</v>
      </c>
    </row>
    <row r="30" spans="1:32" x14ac:dyDescent="0.35">
      <c r="B30" s="196" t="s">
        <v>283</v>
      </c>
      <c r="C30" s="197" t="s">
        <v>295</v>
      </c>
      <c r="D30" s="194"/>
      <c r="E30" s="272"/>
      <c r="F30" s="272"/>
    </row>
    <row r="31" spans="1:32" x14ac:dyDescent="0.35">
      <c r="B31" s="198" t="s">
        <v>0</v>
      </c>
      <c r="C31" s="199">
        <f>F31/'Emission Factors'!E6*1000</f>
        <v>1624019.7086</v>
      </c>
      <c r="D31" s="113"/>
      <c r="E31" s="200" t="s">
        <v>0</v>
      </c>
      <c r="F31" s="199">
        <f>SUM('Calculation of Emissions'!R:R)/1000</f>
        <v>270.62664424110403</v>
      </c>
      <c r="H31" s="128"/>
    </row>
    <row r="32" spans="1:32" x14ac:dyDescent="0.35">
      <c r="B32" s="198" t="s">
        <v>2</v>
      </c>
      <c r="C32" s="199">
        <f>F32/'Emission Factors'!E7*1000</f>
        <v>667838.12780000002</v>
      </c>
      <c r="D32" s="113"/>
      <c r="E32" s="200" t="s">
        <v>2</v>
      </c>
      <c r="F32" s="199">
        <f>SUM('Calculation of Emissions'!S:S)/1000</f>
        <v>23.683543526171402</v>
      </c>
    </row>
    <row r="33" spans="2:6" x14ac:dyDescent="0.35">
      <c r="B33" s="198" t="s">
        <v>321</v>
      </c>
      <c r="C33" s="199">
        <f>F33/'Emission Factors'!E8*1000</f>
        <v>0</v>
      </c>
      <c r="D33" s="113"/>
      <c r="E33" s="198" t="s">
        <v>321</v>
      </c>
      <c r="F33" s="199">
        <f>SUM('Calculation of Emissions'!T:T)/1000</f>
        <v>0</v>
      </c>
    </row>
    <row r="34" spans="2:6" x14ac:dyDescent="0.35">
      <c r="B34" s="198" t="s">
        <v>407</v>
      </c>
      <c r="C34" s="199">
        <f>F34/'Emission Factors'!E9*1000</f>
        <v>1150370.3135999995</v>
      </c>
      <c r="D34" s="113"/>
      <c r="E34" s="198" t="s">
        <v>407</v>
      </c>
      <c r="F34" s="199">
        <f>SUM('Calculation of Emissions'!U:U)/1000</f>
        <v>117.51078150588047</v>
      </c>
    </row>
    <row r="35" spans="2:6" x14ac:dyDescent="0.35">
      <c r="B35" s="198" t="s">
        <v>403</v>
      </c>
      <c r="C35" s="199">
        <f>F35/'Emission Factors'!E10*1000</f>
        <v>33785.100000000013</v>
      </c>
      <c r="D35" s="113"/>
      <c r="E35" s="198" t="s">
        <v>403</v>
      </c>
      <c r="F35" s="199">
        <f>SUM('Calculation of Emissions'!V:V)/1000</f>
        <v>5.0209701343165412</v>
      </c>
    </row>
    <row r="36" spans="2:6" x14ac:dyDescent="0.35">
      <c r="B36" s="198" t="s">
        <v>320</v>
      </c>
      <c r="C36" s="199">
        <f>F36/'Emission Factors'!E11*1000</f>
        <v>0</v>
      </c>
      <c r="D36" s="113"/>
      <c r="E36" s="198" t="s">
        <v>320</v>
      </c>
      <c r="F36" s="199">
        <f>SUM('Calculation of Emissions'!W:W)/1000</f>
        <v>0</v>
      </c>
    </row>
    <row r="37" spans="2:6" x14ac:dyDescent="0.35">
      <c r="B37" s="198" t="s">
        <v>326</v>
      </c>
      <c r="C37" s="199">
        <f>F37/'Emission Factors'!E12*1000</f>
        <v>8050657.7900000066</v>
      </c>
      <c r="D37" s="113"/>
      <c r="E37" s="200" t="s">
        <v>326</v>
      </c>
      <c r="F37" s="199">
        <f>SUM('Calculation of Emissions'!X:X)/1000</f>
        <v>2194.4483003982018</v>
      </c>
    </row>
    <row r="38" spans="2:6" x14ac:dyDescent="0.35">
      <c r="B38" s="198" t="s">
        <v>285</v>
      </c>
      <c r="C38" s="199">
        <f>F38/'Emission Factors'!E13*1000</f>
        <v>3546143.1199999992</v>
      </c>
      <c r="D38" s="113"/>
      <c r="E38" s="200" t="s">
        <v>285</v>
      </c>
      <c r="F38" s="199">
        <f>SUM('Calculation of Emissions'!Y:Y)/1000</f>
        <v>648.48319235439988</v>
      </c>
    </row>
    <row r="39" spans="2:6" ht="15" thickBot="1" x14ac:dyDescent="0.4">
      <c r="B39" s="207" t="s">
        <v>286</v>
      </c>
      <c r="C39" s="208">
        <f>F39/'Emission Factors'!E14*1000</f>
        <v>55993754.159999989</v>
      </c>
      <c r="D39" s="113"/>
      <c r="E39" s="210" t="s">
        <v>286</v>
      </c>
      <c r="F39" s="208">
        <f>SUM('Calculation of Emissions'!Z:Z)/1000</f>
        <v>11204.910144957599</v>
      </c>
    </row>
    <row r="40" spans="2:6" ht="15" thickTop="1" x14ac:dyDescent="0.35">
      <c r="B40" s="205" t="s">
        <v>268</v>
      </c>
      <c r="C40" s="206">
        <f>SUM(C30:C39)</f>
        <v>71066568.319999993</v>
      </c>
      <c r="E40" s="209" t="s">
        <v>268</v>
      </c>
      <c r="F40" s="206">
        <f>SUM(F29:F39)</f>
        <v>14464.683577117674</v>
      </c>
    </row>
    <row r="41" spans="2:6" x14ac:dyDescent="0.35">
      <c r="B41" s="203"/>
      <c r="C41" s="204"/>
      <c r="E41" s="111"/>
      <c r="F41" s="115"/>
    </row>
    <row r="42" spans="2:6" ht="29" x14ac:dyDescent="0.35">
      <c r="B42" s="196" t="s">
        <v>283</v>
      </c>
      <c r="C42" s="196" t="s">
        <v>290</v>
      </c>
      <c r="E42" s="196" t="s">
        <v>283</v>
      </c>
      <c r="F42" s="196" t="s">
        <v>284</v>
      </c>
    </row>
    <row r="43" spans="2:6" x14ac:dyDescent="0.35">
      <c r="B43" s="198" t="s">
        <v>0</v>
      </c>
      <c r="C43" s="202">
        <f>C31/$C$40</f>
        <v>2.2852091313700851E-2</v>
      </c>
      <c r="D43" s="195"/>
      <c r="E43" s="198" t="s">
        <v>0</v>
      </c>
      <c r="F43" s="202">
        <f>F31/$F$40</f>
        <v>1.8709475585710036E-2</v>
      </c>
    </row>
    <row r="44" spans="2:6" x14ac:dyDescent="0.35">
      <c r="B44" s="198" t="s">
        <v>2</v>
      </c>
      <c r="C44" s="202">
        <f t="shared" ref="C44:C51" si="2">C32/$C$40</f>
        <v>9.397360018748125E-3</v>
      </c>
      <c r="E44" s="198" t="s">
        <v>2</v>
      </c>
      <c r="F44" s="202">
        <f t="shared" ref="F44:F51" si="3">F32/$F$40</f>
        <v>1.6373357495104456E-3</v>
      </c>
    </row>
    <row r="45" spans="2:6" x14ac:dyDescent="0.35">
      <c r="B45" s="198" t="s">
        <v>321</v>
      </c>
      <c r="C45" s="202">
        <f t="shared" si="2"/>
        <v>0</v>
      </c>
      <c r="E45" s="198" t="s">
        <v>321</v>
      </c>
      <c r="F45" s="202">
        <f t="shared" si="3"/>
        <v>0</v>
      </c>
    </row>
    <row r="46" spans="2:6" x14ac:dyDescent="0.35">
      <c r="B46" s="198" t="s">
        <v>407</v>
      </c>
      <c r="C46" s="202">
        <f t="shared" si="2"/>
        <v>1.6187221935637704E-2</v>
      </c>
      <c r="E46" s="198" t="s">
        <v>407</v>
      </c>
      <c r="F46" s="202">
        <f t="shared" si="3"/>
        <v>8.1239787154263089E-3</v>
      </c>
    </row>
    <row r="47" spans="2:6" x14ac:dyDescent="0.35">
      <c r="B47" s="198" t="s">
        <v>403</v>
      </c>
      <c r="C47" s="202">
        <f t="shared" si="2"/>
        <v>4.7540075169905175E-4</v>
      </c>
      <c r="E47" s="198" t="s">
        <v>403</v>
      </c>
      <c r="F47" s="202">
        <f t="shared" si="3"/>
        <v>3.4711925135088591E-4</v>
      </c>
    </row>
    <row r="48" spans="2:6" x14ac:dyDescent="0.35">
      <c r="B48" s="198" t="s">
        <v>320</v>
      </c>
      <c r="C48" s="202">
        <f t="shared" si="2"/>
        <v>0</v>
      </c>
      <c r="E48" s="198" t="s">
        <v>320</v>
      </c>
      <c r="F48" s="202">
        <f t="shared" si="3"/>
        <v>0</v>
      </c>
    </row>
    <row r="49" spans="2:14" x14ac:dyDescent="0.35">
      <c r="B49" s="198" t="s">
        <v>326</v>
      </c>
      <c r="C49" s="202">
        <f t="shared" si="2"/>
        <v>0.11328333392642995</v>
      </c>
      <c r="E49" s="198" t="s">
        <v>326</v>
      </c>
      <c r="F49" s="202">
        <f t="shared" si="3"/>
        <v>0.15171077118269613</v>
      </c>
    </row>
    <row r="50" spans="2:14" x14ac:dyDescent="0.35">
      <c r="B50" s="198" t="s">
        <v>285</v>
      </c>
      <c r="C50" s="202">
        <f t="shared" si="2"/>
        <v>4.989889344357186E-2</v>
      </c>
      <c r="E50" s="198" t="s">
        <v>285</v>
      </c>
      <c r="F50" s="202">
        <f t="shared" si="3"/>
        <v>4.483217271204358E-2</v>
      </c>
    </row>
    <row r="51" spans="2:14" x14ac:dyDescent="0.35">
      <c r="B51" s="198" t="s">
        <v>286</v>
      </c>
      <c r="C51" s="202">
        <f t="shared" si="2"/>
        <v>0.78790569861021253</v>
      </c>
      <c r="E51" s="198" t="s">
        <v>286</v>
      </c>
      <c r="F51" s="202">
        <f t="shared" si="3"/>
        <v>0.77463914680326262</v>
      </c>
    </row>
    <row r="52" spans="2:14" x14ac:dyDescent="0.35">
      <c r="B52" s="72"/>
      <c r="C52" s="113"/>
      <c r="E52" s="115"/>
      <c r="F52" s="113"/>
    </row>
    <row r="53" spans="2:14" x14ac:dyDescent="0.35">
      <c r="B53" s="72"/>
      <c r="C53" s="274" t="s">
        <v>317</v>
      </c>
      <c r="D53" s="275"/>
      <c r="E53" s="242"/>
      <c r="F53" s="242"/>
      <c r="G53" s="242"/>
      <c r="H53" s="242"/>
      <c r="I53" s="242"/>
      <c r="J53" s="242"/>
      <c r="K53" s="242"/>
    </row>
    <row r="54" spans="2:14" x14ac:dyDescent="0.35">
      <c r="B54" s="201" t="s">
        <v>235</v>
      </c>
      <c r="C54" s="97" t="s">
        <v>0</v>
      </c>
      <c r="D54" s="97" t="s">
        <v>2</v>
      </c>
      <c r="E54" s="96" t="s">
        <v>321</v>
      </c>
      <c r="F54" s="96" t="s">
        <v>407</v>
      </c>
      <c r="G54" s="96" t="s">
        <v>403</v>
      </c>
      <c r="H54" s="96" t="s">
        <v>320</v>
      </c>
      <c r="I54" s="96" t="s">
        <v>318</v>
      </c>
      <c r="J54" s="97" t="s">
        <v>244</v>
      </c>
      <c r="K54" s="97" t="s">
        <v>1</v>
      </c>
    </row>
    <row r="55" spans="2:14" x14ac:dyDescent="0.35">
      <c r="B55" s="152" t="s">
        <v>238</v>
      </c>
      <c r="C55" s="110">
        <f>SUMIF('Calculation of Emissions'!C:C, 'Summary and Analysis'!B55, 'Calculation of Emissions'!R:R)/'Emission Factors'!$E$6</f>
        <v>4217.3999999999996</v>
      </c>
      <c r="D55" s="110">
        <f>SUMIF('Calculation of Emissions'!C:C, 'Summary and Analysis'!B55, 'Calculation of Emissions'!S:S)/'Emission Factors'!$E$7</f>
        <v>0</v>
      </c>
      <c r="E55" s="110">
        <f>SUMIF('Calculation of Emissions'!C:C, 'Summary and Analysis'!B55, 'Calculation of Emissions'!T:T)/'Emission Factors'!$E$8</f>
        <v>0</v>
      </c>
      <c r="F55" s="110">
        <f>SUMIF('Calculation of Emissions'!C:C, 'Summary and Analysis'!B55, 'Calculation of Emissions'!U:U)/'Emission Factors'!$E$9</f>
        <v>4217.4000000000015</v>
      </c>
      <c r="G55" s="110">
        <f>SUMIF('Calculation of Emissions'!C:C, 'Summary and Analysis'!B55, 'Calculation of Emissions'!V:V)/'Emission Factors'!$E$10</f>
        <v>4217.4000000000005</v>
      </c>
      <c r="H55" s="110">
        <f>SUMIF('Calculation of Emissions'!C:C, 'Summary and Analysis'!B55, 'Calculation of Emissions'!W:W)/'Emission Factors'!$E$11</f>
        <v>0</v>
      </c>
      <c r="I55" s="110">
        <f>SUMIF('Calculation of Emissions'!C:C,B55, 'Calculation of Emissions'!X:X)/'Emission Factors'!$E$12</f>
        <v>1011348.1399999997</v>
      </c>
      <c r="J55" s="110">
        <f>SUMIF('Calculation of Emissions'!C:C, B55, 'Calculation of Emissions'!Y:Y)/'Emission Factors'!$E$13</f>
        <v>0</v>
      </c>
      <c r="K55" s="110">
        <f>SUMIF('Calculation of Emissions'!C:C, 'Summary and Analysis'!B55, 'Calculation of Emissions'!Z:Z)/'Emission Factors'!$E$14</f>
        <v>8111276.96</v>
      </c>
    </row>
    <row r="56" spans="2:14" x14ac:dyDescent="0.35">
      <c r="B56" s="117" t="s">
        <v>236</v>
      </c>
      <c r="C56" s="110">
        <f>SUMIF('Calculation of Emissions'!C:C, 'Summary and Analysis'!B56, 'Calculation of Emissions'!R:R)/'Emission Factors'!$E$6</f>
        <v>14461.2</v>
      </c>
      <c r="D56" s="110">
        <f>SUMIF('Calculation of Emissions'!C:C, 'Summary and Analysis'!B56, 'Calculation of Emissions'!S:S)/'Emission Factors'!$E$7</f>
        <v>0</v>
      </c>
      <c r="E56" s="110">
        <f>SUMIF('Calculation of Emissions'!C:C, 'Summary and Analysis'!B56, 'Calculation of Emissions'!T:T)/'Emission Factors'!$E$8</f>
        <v>0</v>
      </c>
      <c r="F56" s="110">
        <f>SUMIF('Calculation of Emissions'!C:C, 'Summary and Analysis'!B56, 'Calculation of Emissions'!U:U)/'Emission Factors'!$E$9</f>
        <v>14461.200000000004</v>
      </c>
      <c r="G56" s="110">
        <f>SUMIF('Calculation of Emissions'!C:C, 'Summary and Analysis'!B56, 'Calculation of Emissions'!V:V)/'Emission Factors'!$E$10</f>
        <v>14461.200000000006</v>
      </c>
      <c r="H56" s="110">
        <f>SUMIF('Calculation of Emissions'!C:C, 'Summary and Analysis'!B56, 'Calculation of Emissions'!W:W)/'Emission Factors'!$E$11</f>
        <v>0</v>
      </c>
      <c r="I56" s="110">
        <f>SUMIF('Calculation of Emissions'!C:C,B56, 'Calculation of Emissions'!X:X)/'Emission Factors'!$E$12</f>
        <v>3467849.32</v>
      </c>
      <c r="J56" s="110">
        <f>SUMIF('Calculation of Emissions'!C:C, B56, 'Calculation of Emissions'!Y:Y)/'Emission Factors'!$E$13</f>
        <v>0</v>
      </c>
      <c r="K56" s="110">
        <f>SUMIF('Calculation of Emissions'!C:C, 'Summary and Analysis'!B56, 'Calculation of Emissions'!Z:Z)/'Emission Factors'!$E$14</f>
        <v>39959781.459999993</v>
      </c>
    </row>
    <row r="57" spans="2:14" x14ac:dyDescent="0.35">
      <c r="B57" s="117" t="s">
        <v>237</v>
      </c>
      <c r="C57" s="110">
        <f>SUMIF('Calculation of Emissions'!C:C, 'Summary and Analysis'!B57, 'Calculation of Emissions'!R:R)/'Emission Factors'!$E$6</f>
        <v>7732.7999999999993</v>
      </c>
      <c r="D57" s="110">
        <f>SUMIF('Calculation of Emissions'!C:C, 'Summary and Analysis'!B57, 'Calculation of Emissions'!S:S)/'Emission Factors'!$E$7</f>
        <v>0</v>
      </c>
      <c r="E57" s="110">
        <f>SUMIF('Calculation of Emissions'!C:C, 'Summary and Analysis'!B57, 'Calculation of Emissions'!T:T)/'Emission Factors'!$E$8</f>
        <v>0</v>
      </c>
      <c r="F57" s="110">
        <f>SUMIF('Calculation of Emissions'!C:C, 'Summary and Analysis'!B57, 'Calculation of Emissions'!U:U)/'Emission Factors'!$E$9</f>
        <v>7732.8000000000029</v>
      </c>
      <c r="G57" s="110">
        <f>SUMIF('Calculation of Emissions'!C:C, 'Summary and Analysis'!B57, 'Calculation of Emissions'!V:V)/'Emission Factors'!$E$10</f>
        <v>7732.800000000002</v>
      </c>
      <c r="H57" s="110">
        <f>SUMIF('Calculation of Emissions'!C:C, 'Summary and Analysis'!B57, 'Calculation of Emissions'!W:W)/'Emission Factors'!$E$11</f>
        <v>0</v>
      </c>
      <c r="I57" s="110">
        <f>SUMIF('Calculation of Emissions'!C:C,B57, 'Calculation of Emissions'!X:X)/'Emission Factors'!$E$12</f>
        <v>1854354.08</v>
      </c>
      <c r="J57" s="110">
        <f>SUMIF('Calculation of Emissions'!C:C, B57, 'Calculation of Emissions'!Y:Y)/'Emission Factors'!$E$13</f>
        <v>3546143.1199999992</v>
      </c>
      <c r="K57" s="110">
        <f>SUMIF('Calculation of Emissions'!C:C, 'Summary and Analysis'!B57, 'Calculation of Emissions'!Z:Z)/'Emission Factors'!$E$14</f>
        <v>0</v>
      </c>
      <c r="N57" s="52"/>
    </row>
    <row r="58" spans="2:14" x14ac:dyDescent="0.35">
      <c r="B58" s="117" t="s">
        <v>243</v>
      </c>
      <c r="C58" s="110">
        <f>SUMIF('Calculation of Emissions'!C:C, 'Summary and Analysis'!B58, 'Calculation of Emissions'!R:R)/'Emission Factors'!$E$6</f>
        <v>1116585.2135999999</v>
      </c>
      <c r="D58" s="110">
        <f>SUMIF('Calculation of Emissions'!C:C, 'Summary and Analysis'!B58, 'Calculation of Emissions'!S:S)/'Emission Factors'!$E$7</f>
        <v>194188.73279999997</v>
      </c>
      <c r="E58" s="110">
        <f>SUMIF('Calculation of Emissions'!C:C, 'Summary and Analysis'!B58, 'Calculation of Emissions'!T:T)/'Emission Factors'!$E$8</f>
        <v>0</v>
      </c>
      <c r="F58" s="110">
        <f>SUMIF('Calculation of Emissions'!C:C, 'Summary and Analysis'!B58, 'Calculation of Emissions'!U:U)/'Emission Factors'!$E$9</f>
        <v>1116585.2135999999</v>
      </c>
      <c r="G58" s="110">
        <f>SUMIF('Calculation of Emissions'!C:C, 'Summary and Analysis'!B58, 'Calculation of Emissions'!V:V)/'Emission Factors'!$E$10</f>
        <v>0</v>
      </c>
      <c r="H58" s="110">
        <f>SUMIF('Calculation of Emissions'!C:C, 'Summary and Analysis'!B58, 'Calculation of Emissions'!W:W)/'Emission Factors'!$E$11</f>
        <v>0</v>
      </c>
      <c r="I58" s="110">
        <f>SUMIF('Calculation of Emissions'!C:C,B58, 'Calculation of Emissions'!X:X)/'Emission Factors'!$E$12</f>
        <v>0</v>
      </c>
      <c r="J58" s="110">
        <f>SUMIF('Calculation of Emissions'!C:C, B58, 'Calculation of Emissions'!Y:Y)/'Emission Factors'!$E$13</f>
        <v>0</v>
      </c>
      <c r="K58" s="110">
        <f>SUMIF('Calculation of Emissions'!C:C, 'Summary and Analysis'!B58, 'Calculation of Emissions'!Z:Z)/'Emission Factors'!$E$14</f>
        <v>0</v>
      </c>
    </row>
    <row r="59" spans="2:14" x14ac:dyDescent="0.35">
      <c r="B59" s="117" t="s">
        <v>240</v>
      </c>
      <c r="C59" s="110">
        <f>SUMIF('Calculation of Emissions'!C:C, 'Summary and Analysis'!B59, 'Calculation of Emissions'!R:R)/'Emission Factors'!$E$6</f>
        <v>2986.2000000000003</v>
      </c>
      <c r="D59" s="110">
        <f>SUMIF('Calculation of Emissions'!C:C, 'Summary and Analysis'!B59, 'Calculation of Emissions'!S:S)/'Emission Factors'!$E$7</f>
        <v>0</v>
      </c>
      <c r="E59" s="110">
        <f>SUMIF('Calculation of Emissions'!C:C, 'Summary and Analysis'!B59, 'Calculation of Emissions'!T:T)/'Emission Factors'!$E$8</f>
        <v>0</v>
      </c>
      <c r="F59" s="110">
        <f>SUMIF('Calculation of Emissions'!C:C, 'Summary and Analysis'!B59, 'Calculation of Emissions'!U:U)/'Emission Factors'!$E$9</f>
        <v>2986.2</v>
      </c>
      <c r="G59" s="110">
        <f>SUMIF('Calculation of Emissions'!C:C, 'Summary and Analysis'!B59, 'Calculation of Emissions'!V:V)/'Emission Factors'!$E$10</f>
        <v>2986.2000000000003</v>
      </c>
      <c r="H59" s="110">
        <f>SUMIF('Calculation of Emissions'!C:C, 'Summary and Analysis'!B59, 'Calculation of Emissions'!W:W)/'Emission Factors'!$E$11</f>
        <v>0</v>
      </c>
      <c r="I59" s="110">
        <f>SUMIF('Calculation of Emissions'!C:C,B59, 'Calculation of Emissions'!X:X)/'Emission Factors'!$E$12</f>
        <v>716101.82000000007</v>
      </c>
      <c r="J59" s="110">
        <f>SUMIF('Calculation of Emissions'!C:C, B59, 'Calculation of Emissions'!Y:Y)/'Emission Factors'!$E$13</f>
        <v>0</v>
      </c>
      <c r="K59" s="110">
        <f>SUMIF('Calculation of Emissions'!C:C, 'Summary and Analysis'!B59, 'Calculation of Emissions'!Z:Z)/'Emission Factors'!$E$14</f>
        <v>6698655.1800000006</v>
      </c>
    </row>
    <row r="60" spans="2:14" x14ac:dyDescent="0.35">
      <c r="B60" s="117" t="s">
        <v>239</v>
      </c>
      <c r="C60" s="110">
        <f>SUMIF('Calculation of Emissions'!C:C, 'Summary and Analysis'!B60, 'Calculation of Emissions'!R:R)/'Emission Factors'!$E$6</f>
        <v>102.6</v>
      </c>
      <c r="D60" s="110">
        <f>SUMIF('Calculation of Emissions'!C:C, 'Summary and Analysis'!B60, 'Calculation of Emissions'!S:S)/'Emission Factors'!$E$7</f>
        <v>0</v>
      </c>
      <c r="E60" s="110">
        <f>SUMIF('Calculation of Emissions'!C:C, 'Summary and Analysis'!B60, 'Calculation of Emissions'!T:T)/'Emission Factors'!$E$8</f>
        <v>0</v>
      </c>
      <c r="F60" s="110">
        <f>SUMIF('Calculation of Emissions'!C:C, 'Summary and Analysis'!B60, 'Calculation of Emissions'!U:U)/'Emission Factors'!$E$9</f>
        <v>102.60000000000002</v>
      </c>
      <c r="G60" s="110">
        <f>SUMIF('Calculation of Emissions'!C:C, 'Summary and Analysis'!B60, 'Calculation of Emissions'!V:V)/'Emission Factors'!$E$10</f>
        <v>102.60000000000001</v>
      </c>
      <c r="H60" s="110">
        <f>SUMIF('Calculation of Emissions'!C:C, 'Summary and Analysis'!B60, 'Calculation of Emissions'!W:W)/'Emission Factors'!$E$11</f>
        <v>0</v>
      </c>
      <c r="I60" s="110">
        <f>SUMIF('Calculation of Emissions'!C:C,B60, 'Calculation of Emissions'!X:X)/'Emission Factors'!$E$12</f>
        <v>24603.860000000004</v>
      </c>
      <c r="J60" s="110">
        <f>SUMIF('Calculation of Emissions'!C:C, B60, 'Calculation of Emissions'!Y:Y)/'Emission Factors'!$E$13</f>
        <v>0</v>
      </c>
      <c r="K60" s="110">
        <f>SUMIF('Calculation of Emissions'!C:C, 'Summary and Analysis'!B60, 'Calculation of Emissions'!Z:Z)/'Emission Factors'!$E$14</f>
        <v>639335.12</v>
      </c>
    </row>
    <row r="61" spans="2:14" x14ac:dyDescent="0.35">
      <c r="B61" s="117" t="s">
        <v>241</v>
      </c>
      <c r="C61" s="110">
        <f>SUMIF('Calculation of Emissions'!C:C, 'Summary and Analysis'!B61, 'Calculation of Emissions'!R:R)/'Emission Factors'!$E$6</f>
        <v>172.79999999999998</v>
      </c>
      <c r="D61" s="110">
        <f>SUMIF('Calculation of Emissions'!C:C, 'Summary and Analysis'!B61, 'Calculation of Emissions'!S:S)/'Emission Factors'!$E$7</f>
        <v>0</v>
      </c>
      <c r="E61" s="110">
        <f>SUMIF('Calculation of Emissions'!C:C, 'Summary and Analysis'!B61, 'Calculation of Emissions'!T:T)/'Emission Factors'!$E$8</f>
        <v>0</v>
      </c>
      <c r="F61" s="110">
        <f>SUMIF('Calculation of Emissions'!C:C, 'Summary and Analysis'!B61, 'Calculation of Emissions'!U:U)/'Emission Factors'!$E$9</f>
        <v>172.8</v>
      </c>
      <c r="G61" s="110">
        <f>SUMIF('Calculation of Emissions'!C:C, 'Summary and Analysis'!B61, 'Calculation of Emissions'!V:V)/'Emission Factors'!$E$10</f>
        <v>172.79999999999998</v>
      </c>
      <c r="H61" s="110">
        <f>SUMIF('Calculation of Emissions'!C:C, 'Summary and Analysis'!B61, 'Calculation of Emissions'!W:W)/'Emission Factors'!$E$11</f>
        <v>0</v>
      </c>
      <c r="I61" s="110">
        <f>SUMIF('Calculation of Emissions'!C:C,B61, 'Calculation of Emissions'!X:X)/'Emission Factors'!$E$12</f>
        <v>41438.080000000002</v>
      </c>
      <c r="J61" s="110">
        <f>SUMIF('Calculation of Emissions'!C:C, B61, 'Calculation of Emissions'!Y:Y)/'Emission Factors'!$E$13</f>
        <v>0</v>
      </c>
      <c r="K61" s="110">
        <f>SUMIF('Calculation of Emissions'!C:C, 'Summary and Analysis'!B61, 'Calculation of Emissions'!Z:Z)/'Emission Factors'!$E$14</f>
        <v>584705.44000000006</v>
      </c>
    </row>
    <row r="62" spans="2:14" x14ac:dyDescent="0.35">
      <c r="B62" s="117" t="s">
        <v>242</v>
      </c>
      <c r="C62" s="110">
        <f>SUMIF('Calculation of Emissions'!C:C, 'Summary and Analysis'!B62, 'Calculation of Emissions'!R:R)/'Emission Factors'!$E$6</f>
        <v>477761.49500000005</v>
      </c>
      <c r="D62" s="110">
        <f>SUMIF('Calculation of Emissions'!C:C, 'Summary and Analysis'!B62, 'Calculation of Emissions'!S:S)/'Emission Factors'!$E$7</f>
        <v>473649.39500000002</v>
      </c>
      <c r="E62" s="110">
        <f>SUMIF('Calculation of Emissions'!C:C, 'Summary and Analysis'!B62, 'Calculation of Emissions'!T:T)/'Emission Factors'!$E$8</f>
        <v>0</v>
      </c>
      <c r="F62" s="110">
        <f>SUMIF('Calculation of Emissions'!C:C, 'Summary and Analysis'!B62, 'Calculation of Emissions'!U:U)/'Emission Factors'!$E$9</f>
        <v>4112.1000000000004</v>
      </c>
      <c r="G62" s="110">
        <f>SUMIF('Calculation of Emissions'!C:C, 'Summary and Analysis'!B62, 'Calculation of Emissions'!V:V)/'Emission Factors'!$E$10</f>
        <v>4112.0999999999995</v>
      </c>
      <c r="H62" s="110">
        <f>SUMIF('Calculation of Emissions'!C:C, 'Summary and Analysis'!B62, 'Calculation of Emissions'!W:W)/'Emission Factors'!$E$11</f>
        <v>0</v>
      </c>
      <c r="I62" s="110">
        <f>SUMIF('Calculation of Emissions'!C:C,B62, 'Calculation of Emissions'!X:X)/'Emission Factors'!$E$12</f>
        <v>934962.49</v>
      </c>
      <c r="J62" s="110">
        <f>SUMIF('Calculation of Emissions'!C:C, B62, 'Calculation of Emissions'!Y:Y)/'Emission Factors'!$E$13</f>
        <v>0</v>
      </c>
      <c r="K62" s="110">
        <f>SUMIF('Calculation of Emissions'!C:C, 'Summary and Analysis'!B62, 'Calculation of Emissions'!Z:Z)/'Emission Factors'!$E$14</f>
        <v>0</v>
      </c>
    </row>
    <row r="63" spans="2:14" x14ac:dyDescent="0.35">
      <c r="B63" s="155"/>
      <c r="C63" s="111"/>
      <c r="D63" s="111"/>
      <c r="E63" s="111"/>
      <c r="F63" s="162"/>
    </row>
    <row r="64" spans="2:14" x14ac:dyDescent="0.35">
      <c r="B64" s="73"/>
      <c r="C64" s="242" t="s">
        <v>328</v>
      </c>
      <c r="D64" s="242"/>
      <c r="E64" s="242"/>
      <c r="F64" s="242"/>
      <c r="G64" s="242"/>
      <c r="H64" s="242"/>
      <c r="I64" s="242"/>
      <c r="J64" s="242"/>
      <c r="K64" s="242"/>
    </row>
    <row r="65" spans="2:14" x14ac:dyDescent="0.35">
      <c r="B65" s="96" t="s">
        <v>235</v>
      </c>
      <c r="C65" s="97" t="s">
        <v>0</v>
      </c>
      <c r="D65" s="97" t="s">
        <v>2</v>
      </c>
      <c r="E65" s="96" t="s">
        <v>321</v>
      </c>
      <c r="F65" s="96" t="s">
        <v>407</v>
      </c>
      <c r="G65" s="96" t="s">
        <v>403</v>
      </c>
      <c r="H65" s="96" t="s">
        <v>320</v>
      </c>
      <c r="I65" s="96" t="s">
        <v>318</v>
      </c>
      <c r="J65" s="97" t="s">
        <v>244</v>
      </c>
      <c r="K65" s="97" t="s">
        <v>1</v>
      </c>
    </row>
    <row r="66" spans="2:14" x14ac:dyDescent="0.35">
      <c r="B66" s="152" t="s">
        <v>238</v>
      </c>
      <c r="C66" s="112">
        <f>IFERROR(C55/$C$31,"")</f>
        <v>2.5968896668351672E-3</v>
      </c>
      <c r="D66" s="112">
        <f>IFERROR(D55/$C$32,"")</f>
        <v>0</v>
      </c>
      <c r="E66" s="112" t="str">
        <f>IFERROR(E55/$C$33,"")</f>
        <v/>
      </c>
      <c r="F66" s="112">
        <f>IFERROR(F55/$C$34,"")</f>
        <v>3.6661238126025329E-3</v>
      </c>
      <c r="G66" s="112">
        <f>IFERROR(G55/$C$35,"")</f>
        <v>0.124830176616319</v>
      </c>
      <c r="H66" s="112" t="str">
        <f>IFERROR(H55/$C$36,"")</f>
        <v/>
      </c>
      <c r="I66" s="112">
        <f>IFERROR(I55/$C$37,"")</f>
        <v>0.12562304427549129</v>
      </c>
      <c r="J66" s="112">
        <f>IFERROR(J55/$C$38,"")</f>
        <v>0</v>
      </c>
      <c r="K66" s="112">
        <f>IFERROR(K55/$C$39,"")</f>
        <v>0.14486038812154547</v>
      </c>
    </row>
    <row r="67" spans="2:14" x14ac:dyDescent="0.35">
      <c r="B67" s="117" t="s">
        <v>236</v>
      </c>
      <c r="C67" s="112">
        <f t="shared" ref="C67:C73" si="4">IFERROR(C56/$C$31,"")</f>
        <v>8.9045717385205884E-3</v>
      </c>
      <c r="D67" s="112">
        <f t="shared" ref="D67:D73" si="5">IFERROR(D56/$C$32,"")</f>
        <v>0</v>
      </c>
      <c r="E67" s="112" t="str">
        <f t="shared" ref="E67:E73" si="6">IFERROR(E56/$C$33,"")</f>
        <v/>
      </c>
      <c r="F67" s="112">
        <f t="shared" ref="F67:F73" si="7">IFERROR(F56/$C$34,"")</f>
        <v>1.2570908540524433E-2</v>
      </c>
      <c r="G67" s="112">
        <f t="shared" ref="G67:G73" si="8">IFERROR(G56/$C$35,"")</f>
        <v>0.42803484376248702</v>
      </c>
      <c r="H67" s="112" t="str">
        <f t="shared" ref="H67:H73" si="9">IFERROR(H56/$C$36,"")</f>
        <v/>
      </c>
      <c r="I67" s="112">
        <f t="shared" ref="I67:I72" si="10">IFERROR(I56/$C$37,"")</f>
        <v>0.43075353722121096</v>
      </c>
      <c r="J67" s="112">
        <f t="shared" ref="J67:J73" si="11">IFERROR(J56/$C$38,"")</f>
        <v>0</v>
      </c>
      <c r="K67" s="112">
        <f t="shared" ref="K67:K73" si="12">IFERROR(K56/$C$39,"")</f>
        <v>0.71364712117384488</v>
      </c>
    </row>
    <row r="68" spans="2:14" x14ac:dyDescent="0.35">
      <c r="B68" s="117" t="s">
        <v>237</v>
      </c>
      <c r="C68" s="112">
        <f t="shared" si="4"/>
        <v>4.7615185696644807E-3</v>
      </c>
      <c r="D68" s="112">
        <f t="shared" si="5"/>
        <v>0</v>
      </c>
      <c r="E68" s="112" t="str">
        <f t="shared" si="6"/>
        <v/>
      </c>
      <c r="F68" s="112">
        <f t="shared" si="7"/>
        <v>6.7220093465388308E-3</v>
      </c>
      <c r="G68" s="112">
        <f t="shared" si="8"/>
        <v>0.22888196275873088</v>
      </c>
      <c r="H68" s="112" t="str">
        <f t="shared" si="9"/>
        <v/>
      </c>
      <c r="I68" s="112">
        <f t="shared" si="10"/>
        <v>0.23033572266645785</v>
      </c>
      <c r="J68" s="112">
        <f t="shared" si="11"/>
        <v>1</v>
      </c>
      <c r="K68" s="112">
        <f t="shared" si="12"/>
        <v>0</v>
      </c>
    </row>
    <row r="69" spans="2:14" x14ac:dyDescent="0.35">
      <c r="B69" s="117" t="s">
        <v>243</v>
      </c>
      <c r="C69" s="112">
        <f t="shared" si="4"/>
        <v>0.6875441275048082</v>
      </c>
      <c r="D69" s="112">
        <f t="shared" si="5"/>
        <v>0.2907721567795159</v>
      </c>
      <c r="E69" s="112" t="str">
        <f t="shared" si="6"/>
        <v/>
      </c>
      <c r="F69" s="112">
        <f t="shared" si="7"/>
        <v>0.97063110930403651</v>
      </c>
      <c r="G69" s="112">
        <f t="shared" si="8"/>
        <v>0</v>
      </c>
      <c r="H69" s="112" t="str">
        <f t="shared" si="9"/>
        <v/>
      </c>
      <c r="I69" s="112">
        <f t="shared" si="10"/>
        <v>0</v>
      </c>
      <c r="J69" s="112">
        <f t="shared" si="11"/>
        <v>0</v>
      </c>
      <c r="K69" s="112">
        <f t="shared" si="12"/>
        <v>0</v>
      </c>
    </row>
    <row r="70" spans="2:14" x14ac:dyDescent="0.35">
      <c r="B70" s="117" t="s">
        <v>240</v>
      </c>
      <c r="C70" s="112">
        <f t="shared" si="4"/>
        <v>1.8387707884249011E-3</v>
      </c>
      <c r="D70" s="112">
        <f t="shared" si="5"/>
        <v>0</v>
      </c>
      <c r="E70" s="112" t="str">
        <f t="shared" si="6"/>
        <v/>
      </c>
      <c r="F70" s="112">
        <f t="shared" si="7"/>
        <v>2.5958597546340586E-3</v>
      </c>
      <c r="G70" s="112">
        <f t="shared" si="8"/>
        <v>8.8388076400543414E-2</v>
      </c>
      <c r="H70" s="112" t="str">
        <f t="shared" si="9"/>
        <v/>
      </c>
      <c r="I70" s="112">
        <f t="shared" si="10"/>
        <v>8.8949479493401679E-2</v>
      </c>
      <c r="J70" s="112">
        <f t="shared" si="11"/>
        <v>0</v>
      </c>
      <c r="K70" s="112">
        <f t="shared" si="12"/>
        <v>0.1196321854194461</v>
      </c>
    </row>
    <row r="71" spans="2:14" x14ac:dyDescent="0.35">
      <c r="B71" s="117" t="s">
        <v>239</v>
      </c>
      <c r="C71" s="112">
        <f t="shared" si="4"/>
        <v>6.3176573200855548E-5</v>
      </c>
      <c r="D71" s="112">
        <f t="shared" si="5"/>
        <v>0</v>
      </c>
      <c r="E71" s="112" t="str">
        <f t="shared" si="6"/>
        <v/>
      </c>
      <c r="F71" s="112">
        <f t="shared" si="7"/>
        <v>8.9188671497372749E-5</v>
      </c>
      <c r="G71" s="112">
        <f t="shared" si="8"/>
        <v>3.0368416846479653E-3</v>
      </c>
      <c r="H71" s="112" t="str">
        <f t="shared" si="9"/>
        <v/>
      </c>
      <c r="I71" s="112">
        <f t="shared" si="10"/>
        <v>3.056130398507472E-3</v>
      </c>
      <c r="J71" s="112">
        <f t="shared" si="11"/>
        <v>0</v>
      </c>
      <c r="K71" s="112">
        <f t="shared" si="12"/>
        <v>1.1417972050474141E-2</v>
      </c>
    </row>
    <row r="72" spans="2:14" x14ac:dyDescent="0.35">
      <c r="B72" s="117" t="s">
        <v>241</v>
      </c>
      <c r="C72" s="112">
        <f t="shared" si="4"/>
        <v>1.0640264960144092E-4</v>
      </c>
      <c r="D72" s="112">
        <f t="shared" si="5"/>
        <v>0</v>
      </c>
      <c r="E72" s="112" t="str">
        <f t="shared" si="6"/>
        <v/>
      </c>
      <c r="F72" s="112">
        <f t="shared" si="7"/>
        <v>1.5021249936399619E-4</v>
      </c>
      <c r="G72" s="112">
        <f t="shared" si="8"/>
        <v>5.114680732038677E-3</v>
      </c>
      <c r="H72" s="112" t="str">
        <f t="shared" si="9"/>
        <v/>
      </c>
      <c r="I72" s="112">
        <f t="shared" si="10"/>
        <v>5.147166986959952E-3</v>
      </c>
      <c r="J72" s="112">
        <f t="shared" si="11"/>
        <v>0</v>
      </c>
      <c r="K72" s="112">
        <f t="shared" si="12"/>
        <v>1.0442333234689478E-2</v>
      </c>
    </row>
    <row r="73" spans="2:14" x14ac:dyDescent="0.35">
      <c r="B73" s="117" t="s">
        <v>242</v>
      </c>
      <c r="C73" s="112">
        <f t="shared" si="4"/>
        <v>0.29418454250894432</v>
      </c>
      <c r="D73" s="112">
        <f t="shared" si="5"/>
        <v>0.70922784322048404</v>
      </c>
      <c r="E73" s="112" t="str">
        <f t="shared" si="6"/>
        <v/>
      </c>
      <c r="F73" s="112">
        <f t="shared" si="7"/>
        <v>3.5745880708025965E-3</v>
      </c>
      <c r="G73" s="112">
        <f t="shared" si="8"/>
        <v>0.12171341804523289</v>
      </c>
      <c r="H73" s="112" t="str">
        <f t="shared" si="9"/>
        <v/>
      </c>
      <c r="I73" s="112">
        <f>IFERROR(I62/$C$37,"")</f>
        <v>0.11613491895796992</v>
      </c>
      <c r="J73" s="112">
        <f t="shared" si="11"/>
        <v>0</v>
      </c>
      <c r="K73" s="112">
        <f t="shared" si="12"/>
        <v>0</v>
      </c>
    </row>
    <row r="74" spans="2:14" x14ac:dyDescent="0.35">
      <c r="B74" s="72"/>
      <c r="C74" s="113"/>
      <c r="E74" s="115"/>
      <c r="F74" s="113"/>
    </row>
    <row r="75" spans="2:14" x14ac:dyDescent="0.35">
      <c r="B75" s="73"/>
      <c r="C75" s="242" t="s">
        <v>329</v>
      </c>
      <c r="D75" s="242"/>
      <c r="E75" s="242"/>
      <c r="F75" s="242"/>
      <c r="G75" s="242"/>
      <c r="H75" s="242"/>
      <c r="I75" s="242"/>
      <c r="J75" s="242"/>
      <c r="K75" s="242"/>
    </row>
    <row r="76" spans="2:14" x14ac:dyDescent="0.35">
      <c r="B76" s="96" t="s">
        <v>235</v>
      </c>
      <c r="C76" s="97" t="s">
        <v>0</v>
      </c>
      <c r="D76" s="97" t="s">
        <v>2</v>
      </c>
      <c r="E76" s="96" t="s">
        <v>321</v>
      </c>
      <c r="F76" s="96" t="s">
        <v>407</v>
      </c>
      <c r="G76" s="96" t="s">
        <v>403</v>
      </c>
      <c r="H76" s="96" t="s">
        <v>320</v>
      </c>
      <c r="I76" s="96" t="s">
        <v>318</v>
      </c>
      <c r="J76" s="97" t="s">
        <v>244</v>
      </c>
      <c r="K76" s="97" t="s">
        <v>1</v>
      </c>
    </row>
    <row r="77" spans="2:14" x14ac:dyDescent="0.35">
      <c r="B77" s="152" t="s">
        <v>238</v>
      </c>
      <c r="C77" s="110">
        <f>SUMIF('Calculation of Emissions'!$C:$C, 'Summary and Analysis'!$B77, 'Calculation of Emissions'!R:R)/1000</f>
        <v>0.70278753599999999</v>
      </c>
      <c r="D77" s="110">
        <f>SUMIF('Calculation of Emissions'!$C:$C, 'Summary and Analysis'!$B77, 'Calculation of Emissions'!S:S)/1000</f>
        <v>0</v>
      </c>
      <c r="E77" s="110">
        <f>SUMIF('Calculation of Emissions'!$C:$C, 'Summary and Analysis'!$B77, 'Calculation of Emissions'!T:T)/1000</f>
        <v>0</v>
      </c>
      <c r="F77" s="110">
        <f>SUMIF('Calculation of Emissions'!$C:$C, 'Summary and Analysis'!$B77, 'Calculation of Emissions'!U:U)/1000</f>
        <v>0.43080907431624171</v>
      </c>
      <c r="G77" s="110">
        <f>SUMIF('Calculation of Emissions'!$C:$C, 'Summary and Analysis'!$B77, 'Calculation of Emissions'!V:V)/1000</f>
        <v>0.62676858865199681</v>
      </c>
      <c r="H77" s="110">
        <f>SUMIF('Calculation of Emissions'!$C:$C, 'Summary and Analysis'!$B77, 'Calculation of Emissions'!W:W)/1000</f>
        <v>0</v>
      </c>
      <c r="I77" s="110">
        <f>SUMIF('Calculation of Emissions'!$C:$C, 'Summary and Analysis'!$B77, 'Calculation of Emissions'!X:X)/1000</f>
        <v>275.67327600119989</v>
      </c>
      <c r="J77" s="110">
        <f>SUMIF('Calculation of Emissions'!$C:$C, 'Summary and Analysis'!$B77, 'Calculation of Emissions'!Y:Y)/1000</f>
        <v>0</v>
      </c>
      <c r="K77" s="110">
        <f>SUMIF('Calculation of Emissions'!$C:$C, 'Summary and Analysis'!$B77, 'Calculation of Emissions'!Z:Z)/1000</f>
        <v>1623.1476324656001</v>
      </c>
    </row>
    <row r="78" spans="2:14" x14ac:dyDescent="0.35">
      <c r="B78" s="117" t="s">
        <v>236</v>
      </c>
      <c r="C78" s="110">
        <f>SUMIF('Calculation of Emissions'!$C:$C, 'Summary and Analysis'!$B78, 'Calculation of Emissions'!R:R)/1000</f>
        <v>2.4098143680000002</v>
      </c>
      <c r="D78" s="110">
        <f>SUMIF('Calculation of Emissions'!$C:$C, 'Summary and Analysis'!$B78, 'Calculation of Emissions'!S:S)/1000</f>
        <v>0</v>
      </c>
      <c r="E78" s="110">
        <f>SUMIF('Calculation of Emissions'!$C:$C, 'Summary and Analysis'!$B78, 'Calculation of Emissions'!T:T)/1000</f>
        <v>0</v>
      </c>
      <c r="F78" s="110">
        <f>SUMIF('Calculation of Emissions'!$C:$C, 'Summary and Analysis'!$B78, 'Calculation of Emissions'!U:U)/1000</f>
        <v>1.4772172868359736</v>
      </c>
      <c r="G78" s="110">
        <f>SUMIF('Calculation of Emissions'!$C:$C, 'Summary and Analysis'!$B78, 'Calculation of Emissions'!V:V)/1000</f>
        <v>2.1491501669782944</v>
      </c>
      <c r="H78" s="110">
        <f>SUMIF('Calculation of Emissions'!$C:$C, 'Summary and Analysis'!$B78, 'Calculation of Emissions'!W:W)/1000</f>
        <v>0</v>
      </c>
      <c r="I78" s="110">
        <f>SUMIF('Calculation of Emissions'!$C:$C, 'Summary and Analysis'!$B78, 'Calculation of Emissions'!X:X)/1000</f>
        <v>945.26636764559987</v>
      </c>
      <c r="J78" s="110">
        <f>SUMIF('Calculation of Emissions'!$C:$C, 'Summary and Analysis'!$B78, 'Calculation of Emissions'!Y:Y)/1000</f>
        <v>0</v>
      </c>
      <c r="K78" s="110">
        <f>SUMIF('Calculation of Emissions'!$C:$C, 'Summary and Analysis'!$B78, 'Calculation of Emissions'!Z:Z)/1000</f>
        <v>7996.3518679605995</v>
      </c>
    </row>
    <row r="79" spans="2:14" x14ac:dyDescent="0.35">
      <c r="B79" s="117" t="s">
        <v>237</v>
      </c>
      <c r="C79" s="110">
        <f>SUMIF('Calculation of Emissions'!$C:$C, 'Summary and Analysis'!$B79, 'Calculation of Emissions'!R:R)/1000</f>
        <v>1.2885937919999999</v>
      </c>
      <c r="D79" s="110">
        <f>SUMIF('Calculation of Emissions'!$C:$C, 'Summary and Analysis'!$B79, 'Calculation of Emissions'!S:S)/1000</f>
        <v>0</v>
      </c>
      <c r="E79" s="110">
        <f>SUMIF('Calculation of Emissions'!$C:$C, 'Summary and Analysis'!$B79, 'Calculation of Emissions'!T:T)/1000</f>
        <v>0</v>
      </c>
      <c r="F79" s="110">
        <f>SUMIF('Calculation of Emissions'!$C:$C, 'Summary and Analysis'!$B79, 'Calculation of Emissions'!U:U)/1000</f>
        <v>0.78990857160161099</v>
      </c>
      <c r="G79" s="110">
        <f>SUMIF('Calculation of Emissions'!$C:$C, 'Summary and Analysis'!$B79, 'Calculation of Emissions'!V:V)/1000</f>
        <v>1.1492094992953388</v>
      </c>
      <c r="H79" s="110">
        <f>SUMIF('Calculation of Emissions'!$C:$C, 'Summary and Analysis'!$B79, 'Calculation of Emissions'!W:W)/1000</f>
        <v>0</v>
      </c>
      <c r="I79" s="110">
        <f>SUMIF('Calculation of Emissions'!$C:$C, 'Summary and Analysis'!$B79, 'Calculation of Emissions'!X:X)/1000</f>
        <v>505.45983512639998</v>
      </c>
      <c r="J79" s="110">
        <f>SUMIF('Calculation of Emissions'!$C:$C, 'Summary and Analysis'!$B79, 'Calculation of Emissions'!Y:Y)/1000</f>
        <v>648.48319235439988</v>
      </c>
      <c r="K79" s="110">
        <f>SUMIF('Calculation of Emissions'!$C:$C, 'Summary and Analysis'!$B79, 'Calculation of Emissions'!Z:Z)/1000</f>
        <v>0</v>
      </c>
      <c r="N79" s="52"/>
    </row>
    <row r="80" spans="2:14" x14ac:dyDescent="0.35">
      <c r="B80" s="117" t="s">
        <v>243</v>
      </c>
      <c r="C80" s="110">
        <f>SUMIF('Calculation of Emissions'!$C:$C, 'Summary and Analysis'!$B80, 'Calculation of Emissions'!R:R)/1000</f>
        <v>186.06775999430397</v>
      </c>
      <c r="D80" s="110">
        <f>SUMIF('Calculation of Emissions'!$C:$C, 'Summary and Analysis'!$B80, 'Calculation of Emissions'!S:S)/1000</f>
        <v>6.8865150312863985</v>
      </c>
      <c r="E80" s="110">
        <f>SUMIF('Calculation of Emissions'!$C:$C, 'Summary and Analysis'!$B80, 'Calculation of Emissions'!T:T)/1000</f>
        <v>0</v>
      </c>
      <c r="F80" s="110">
        <f>SUMIF('Calculation of Emissions'!$C:$C, 'Summary and Analysis'!$B80, 'Calculation of Emissions'!U:U)/1000</f>
        <v>114.05962020823704</v>
      </c>
      <c r="G80" s="110">
        <f>SUMIF('Calculation of Emissions'!$C:$C, 'Summary and Analysis'!$B80, 'Calculation of Emissions'!V:V)/1000</f>
        <v>0</v>
      </c>
      <c r="H80" s="110">
        <f>SUMIF('Calculation of Emissions'!$C:$C, 'Summary and Analysis'!$B80, 'Calculation of Emissions'!W:W)/1000</f>
        <v>0</v>
      </c>
      <c r="I80" s="110">
        <f>SUMIF('Calculation of Emissions'!$C:$C, 'Summary and Analysis'!$B80, 'Calculation of Emissions'!X:X)/1000</f>
        <v>0</v>
      </c>
      <c r="J80" s="110">
        <f>SUMIF('Calculation of Emissions'!$C:$C, 'Summary and Analysis'!$B80, 'Calculation of Emissions'!Y:Y)/1000</f>
        <v>0</v>
      </c>
      <c r="K80" s="110">
        <f>SUMIF('Calculation of Emissions'!$C:$C, 'Summary and Analysis'!$B80, 'Calculation of Emissions'!Z:Z)/1000</f>
        <v>0</v>
      </c>
    </row>
    <row r="81" spans="2:11" x14ac:dyDescent="0.35">
      <c r="B81" s="117" t="s">
        <v>240</v>
      </c>
      <c r="C81" s="110">
        <f>SUMIF('Calculation of Emissions'!$C:$C, 'Summary and Analysis'!$B81, 'Calculation of Emissions'!R:R)/1000</f>
        <v>0.49762036800000009</v>
      </c>
      <c r="D81" s="110">
        <f>SUMIF('Calculation of Emissions'!$C:$C, 'Summary and Analysis'!$B81, 'Calculation of Emissions'!S:S)/1000</f>
        <v>0</v>
      </c>
      <c r="E81" s="110">
        <f>SUMIF('Calculation of Emissions'!$C:$C, 'Summary and Analysis'!$B81, 'Calculation of Emissions'!T:T)/1000</f>
        <v>0</v>
      </c>
      <c r="F81" s="110">
        <f>SUMIF('Calculation of Emissions'!$C:$C, 'Summary and Analysis'!$B81, 'Calculation of Emissions'!U:U)/1000</f>
        <v>0.30504150844671141</v>
      </c>
      <c r="G81" s="110">
        <f>SUMIF('Calculation of Emissions'!$C:$C, 'Summary and Analysis'!$B81, 'Calculation of Emissions'!V:V)/1000</f>
        <v>0.44379389183681717</v>
      </c>
      <c r="H81" s="110">
        <f>SUMIF('Calculation of Emissions'!$C:$C, 'Summary and Analysis'!$B81, 'Calculation of Emissions'!W:W)/1000</f>
        <v>0</v>
      </c>
      <c r="I81" s="110">
        <f>SUMIF('Calculation of Emissions'!$C:$C, 'Summary and Analysis'!$B81, 'Calculation of Emissions'!X:X)/1000</f>
        <v>195.19503409560002</v>
      </c>
      <c r="J81" s="110">
        <f>SUMIF('Calculation of Emissions'!$C:$C, 'Summary and Analysis'!$B81, 'Calculation of Emissions'!Y:Y)/1000</f>
        <v>0</v>
      </c>
      <c r="K81" s="110">
        <f>SUMIF('Calculation of Emissions'!$C:$C, 'Summary and Analysis'!$B81, 'Calculation of Emissions'!Z:Z)/1000</f>
        <v>1340.4678880698002</v>
      </c>
    </row>
    <row r="82" spans="2:11" x14ac:dyDescent="0.35">
      <c r="B82" s="117" t="s">
        <v>239</v>
      </c>
      <c r="C82" s="110">
        <f>SUMIF('Calculation of Emissions'!$C:$C, 'Summary and Analysis'!$B82, 'Calculation of Emissions'!R:R)/1000</f>
        <v>1.7097263999999997E-2</v>
      </c>
      <c r="D82" s="110">
        <f>SUMIF('Calculation of Emissions'!$C:$C, 'Summary and Analysis'!$B82, 'Calculation of Emissions'!S:S)/1000</f>
        <v>0</v>
      </c>
      <c r="E82" s="110">
        <f>SUMIF('Calculation of Emissions'!$C:$C, 'Summary and Analysis'!$B82, 'Calculation of Emissions'!T:T)/1000</f>
        <v>0</v>
      </c>
      <c r="F82" s="110">
        <f>SUMIF('Calculation of Emissions'!$C:$C, 'Summary and Analysis'!$B82, 'Calculation of Emissions'!U:U)/1000</f>
        <v>1.0480630489127519E-2</v>
      </c>
      <c r="G82" s="110">
        <f>SUMIF('Calculation of Emissions'!$C:$C, 'Summary and Analysis'!$B82, 'Calculation of Emissions'!V:V)/1000</f>
        <v>1.5247891401264965E-2</v>
      </c>
      <c r="H82" s="110">
        <f>SUMIF('Calculation of Emissions'!$C:$C, 'Summary and Analysis'!$B82, 'Calculation of Emissions'!W:W)/1000</f>
        <v>0</v>
      </c>
      <c r="I82" s="110">
        <f>SUMIF('Calculation of Emissions'!$C:$C, 'Summary and Analysis'!$B82, 'Calculation of Emissions'!X:X)/1000</f>
        <v>6.706520158800001</v>
      </c>
      <c r="J82" s="110">
        <f>SUMIF('Calculation of Emissions'!$C:$C, 'Summary and Analysis'!$B82, 'Calculation of Emissions'!Y:Y)/1000</f>
        <v>0</v>
      </c>
      <c r="K82" s="110">
        <f>SUMIF('Calculation of Emissions'!$C:$C, 'Summary and Analysis'!$B82, 'Calculation of Emissions'!Z:Z)/1000</f>
        <v>127.93735086320001</v>
      </c>
    </row>
    <row r="83" spans="2:11" x14ac:dyDescent="0.35">
      <c r="B83" s="117" t="s">
        <v>241</v>
      </c>
      <c r="C83" s="110">
        <f>SUMIF('Calculation of Emissions'!$C:$C, 'Summary and Analysis'!$B83, 'Calculation of Emissions'!R:R)/1000</f>
        <v>2.8795392E-2</v>
      </c>
      <c r="D83" s="110">
        <f>SUMIF('Calculation of Emissions'!$C:$C, 'Summary and Analysis'!$B83, 'Calculation of Emissions'!S:S)/1000</f>
        <v>0</v>
      </c>
      <c r="E83" s="110">
        <f>SUMIF('Calculation of Emissions'!$C:$C, 'Summary and Analysis'!$B83, 'Calculation of Emissions'!T:T)/1000</f>
        <v>0</v>
      </c>
      <c r="F83" s="110">
        <f>SUMIF('Calculation of Emissions'!$C:$C, 'Summary and Analysis'!$B83, 'Calculation of Emissions'!U:U)/1000</f>
        <v>1.7651588192214768E-2</v>
      </c>
      <c r="G83" s="110">
        <f>SUMIF('Calculation of Emissions'!$C:$C, 'Summary and Analysis'!$B83, 'Calculation of Emissions'!V:V)/1000</f>
        <v>2.5680659202130463E-2</v>
      </c>
      <c r="H83" s="110">
        <f>SUMIF('Calculation of Emissions'!$C:$C, 'Summary and Analysis'!$B83, 'Calculation of Emissions'!W:W)/1000</f>
        <v>0</v>
      </c>
      <c r="I83" s="110">
        <f>SUMIF('Calculation of Emissions'!$C:$C, 'Summary and Analysis'!$B83, 'Calculation of Emissions'!X:X)/1000</f>
        <v>11.2951918464</v>
      </c>
      <c r="J83" s="110">
        <f>SUMIF('Calculation of Emissions'!$C:$C, 'Summary and Analysis'!$B83, 'Calculation of Emissions'!Y:Y)/1000</f>
        <v>0</v>
      </c>
      <c r="K83" s="110">
        <f>SUMIF('Calculation of Emissions'!$C:$C, 'Summary and Analysis'!$B83, 'Calculation of Emissions'!Z:Z)/1000</f>
        <v>117.00540559840002</v>
      </c>
    </row>
    <row r="84" spans="2:11" x14ac:dyDescent="0.35">
      <c r="B84" s="117" t="s">
        <v>242</v>
      </c>
      <c r="C84" s="110">
        <f>SUMIF('Calculation of Emissions'!$C:$C, 'Summary and Analysis'!$B84, 'Calculation of Emissions'!R:R)/1000</f>
        <v>79.614175526800011</v>
      </c>
      <c r="D84" s="110">
        <f>SUMIF('Calculation of Emissions'!$C:$C, 'Summary and Analysis'!$B84, 'Calculation of Emissions'!S:S)/1000</f>
        <v>16.797028494885001</v>
      </c>
      <c r="E84" s="110">
        <f>SUMIF('Calculation of Emissions'!$C:$C, 'Summary and Analysis'!$B84, 'Calculation of Emissions'!T:T)/1000</f>
        <v>0</v>
      </c>
      <c r="F84" s="110">
        <f>SUMIF('Calculation of Emissions'!$C:$C, 'Summary and Analysis'!$B84, 'Calculation of Emissions'!U:U)/1000</f>
        <v>0.42005263776161084</v>
      </c>
      <c r="G84" s="110">
        <f>SUMIF('Calculation of Emissions'!$C:$C, 'Summary and Analysis'!$B84, 'Calculation of Emissions'!V:V)/1000</f>
        <v>0.61111943695069837</v>
      </c>
      <c r="H84" s="110">
        <f>SUMIF('Calculation of Emissions'!$C:$C, 'Summary and Analysis'!$B84, 'Calculation of Emissions'!W:W)/1000</f>
        <v>0</v>
      </c>
      <c r="I84" s="110">
        <f>SUMIF('Calculation of Emissions'!$C:$C, 'Summary and Analysis'!$B84, 'Calculation of Emissions'!X:X)/1000</f>
        <v>254.85207552419999</v>
      </c>
      <c r="J84" s="110">
        <f>SUMIF('Calculation of Emissions'!$C:$C, 'Summary and Analysis'!$B84, 'Calculation of Emissions'!Y:Y)/1000</f>
        <v>0</v>
      </c>
      <c r="K84" s="110">
        <f>SUMIF('Calculation of Emissions'!$C:$C, 'Summary and Analysis'!$B84, 'Calculation of Emissions'!Z:Z)/1000</f>
        <v>0</v>
      </c>
    </row>
    <row r="85" spans="2:11" x14ac:dyDescent="0.35">
      <c r="B85" s="155"/>
      <c r="C85" s="111"/>
      <c r="D85" s="111"/>
      <c r="E85" s="111"/>
      <c r="F85" s="162"/>
    </row>
    <row r="86" spans="2:11" x14ac:dyDescent="0.35">
      <c r="B86" s="73"/>
      <c r="C86" s="242" t="s">
        <v>330</v>
      </c>
      <c r="D86" s="242"/>
      <c r="E86" s="242"/>
      <c r="F86" s="242"/>
      <c r="G86" s="242"/>
      <c r="H86" s="242"/>
      <c r="I86" s="242"/>
      <c r="J86" s="242"/>
      <c r="K86" s="242"/>
    </row>
    <row r="87" spans="2:11" x14ac:dyDescent="0.35">
      <c r="B87" s="96" t="s">
        <v>235</v>
      </c>
      <c r="C87" s="97" t="s">
        <v>0</v>
      </c>
      <c r="D87" s="97" t="s">
        <v>2</v>
      </c>
      <c r="E87" s="96" t="s">
        <v>321</v>
      </c>
      <c r="F87" s="96" t="s">
        <v>407</v>
      </c>
      <c r="G87" s="96" t="s">
        <v>403</v>
      </c>
      <c r="H87" s="96" t="s">
        <v>320</v>
      </c>
      <c r="I87" s="96" t="s">
        <v>318</v>
      </c>
      <c r="J87" s="97" t="s">
        <v>244</v>
      </c>
      <c r="K87" s="97" t="s">
        <v>1</v>
      </c>
    </row>
    <row r="88" spans="2:11" x14ac:dyDescent="0.35">
      <c r="B88" s="152" t="s">
        <v>238</v>
      </c>
      <c r="C88" s="112">
        <f>IFERROR(C77/$F$31,"")</f>
        <v>2.5968896668351672E-3</v>
      </c>
      <c r="D88" s="112">
        <f>IFERROR(D77/$F$32,"")</f>
        <v>0</v>
      </c>
      <c r="E88" s="112" t="str">
        <f>IFERROR(E77/$F$33,"")</f>
        <v/>
      </c>
      <c r="F88" s="112">
        <f>IFERROR(F77/$F$34,"")</f>
        <v>3.6661238126025329E-3</v>
      </c>
      <c r="G88" s="112">
        <f>IFERROR(G77/$F$35,"")</f>
        <v>0.12483017661631901</v>
      </c>
      <c r="H88" s="112" t="str">
        <f>IFERROR(H77/$F$36,"")</f>
        <v/>
      </c>
      <c r="I88" s="112">
        <f>IFERROR(I77/$F$37,"")</f>
        <v>0.12562304427549129</v>
      </c>
      <c r="J88" s="112">
        <f>IFERROR(J77/$F$38,"")</f>
        <v>0</v>
      </c>
      <c r="K88" s="112">
        <f>IFERROR(K77/$F$39,"")</f>
        <v>0.14486038812154547</v>
      </c>
    </row>
    <row r="89" spans="2:11" x14ac:dyDescent="0.35">
      <c r="B89" s="117" t="s">
        <v>236</v>
      </c>
      <c r="C89" s="112">
        <f t="shared" ref="C89:C95" si="13">IFERROR(C78/$F$31,"")</f>
        <v>8.9045717385205867E-3</v>
      </c>
      <c r="D89" s="112">
        <f t="shared" ref="D89:D95" si="14">IFERROR(D78/$F$32,"")</f>
        <v>0</v>
      </c>
      <c r="E89" s="112" t="str">
        <f t="shared" ref="E89:E95" si="15">IFERROR(E78/$F$33,"")</f>
        <v/>
      </c>
      <c r="F89" s="112">
        <f t="shared" ref="F89:F95" si="16">IFERROR(F78/$F$34,"")</f>
        <v>1.2570908540524435E-2</v>
      </c>
      <c r="G89" s="112">
        <f t="shared" ref="G89:G95" si="17">IFERROR(G78/$F$35,"")</f>
        <v>0.42803484376248707</v>
      </c>
      <c r="H89" s="112" t="str">
        <f t="shared" ref="H89:H95" si="18">IFERROR(H78/$F$36,"")</f>
        <v/>
      </c>
      <c r="I89" s="112">
        <f t="shared" ref="I89:I95" si="19">IFERROR(I78/$F$37,"")</f>
        <v>0.4307535372212109</v>
      </c>
      <c r="J89" s="112">
        <f t="shared" ref="J89:J95" si="20">IFERROR(J78/$F$38,"")</f>
        <v>0</v>
      </c>
      <c r="K89" s="112">
        <f t="shared" ref="K89:K95" si="21">IFERROR(K78/$F$39,"")</f>
        <v>0.71364712117384488</v>
      </c>
    </row>
    <row r="90" spans="2:11" x14ac:dyDescent="0.35">
      <c r="B90" s="117" t="s">
        <v>237</v>
      </c>
      <c r="C90" s="112">
        <f t="shared" si="13"/>
        <v>4.7615185696644807E-3</v>
      </c>
      <c r="D90" s="112">
        <f t="shared" si="14"/>
        <v>0</v>
      </c>
      <c r="E90" s="112" t="str">
        <f t="shared" si="15"/>
        <v/>
      </c>
      <c r="F90" s="112">
        <f t="shared" si="16"/>
        <v>6.7220093465388316E-3</v>
      </c>
      <c r="G90" s="112">
        <f t="shared" si="17"/>
        <v>0.22888196275873093</v>
      </c>
      <c r="H90" s="112" t="str">
        <f t="shared" si="18"/>
        <v/>
      </c>
      <c r="I90" s="112">
        <f t="shared" si="19"/>
        <v>0.23033572266645785</v>
      </c>
      <c r="J90" s="112">
        <f t="shared" si="20"/>
        <v>1</v>
      </c>
      <c r="K90" s="112">
        <f t="shared" si="21"/>
        <v>0</v>
      </c>
    </row>
    <row r="91" spans="2:11" x14ac:dyDescent="0.35">
      <c r="B91" s="117" t="s">
        <v>243</v>
      </c>
      <c r="C91" s="112">
        <f t="shared" si="13"/>
        <v>0.68754412750480809</v>
      </c>
      <c r="D91" s="112">
        <f t="shared" si="14"/>
        <v>0.29077215677951584</v>
      </c>
      <c r="E91" s="112" t="str">
        <f t="shared" si="15"/>
        <v/>
      </c>
      <c r="F91" s="112">
        <f t="shared" si="16"/>
        <v>0.97063110930403662</v>
      </c>
      <c r="G91" s="112">
        <f t="shared" si="17"/>
        <v>0</v>
      </c>
      <c r="H91" s="112" t="str">
        <f t="shared" si="18"/>
        <v/>
      </c>
      <c r="I91" s="112">
        <f t="shared" si="19"/>
        <v>0</v>
      </c>
      <c r="J91" s="112">
        <f t="shared" si="20"/>
        <v>0</v>
      </c>
      <c r="K91" s="112">
        <f t="shared" si="21"/>
        <v>0</v>
      </c>
    </row>
    <row r="92" spans="2:11" x14ac:dyDescent="0.35">
      <c r="B92" s="117" t="s">
        <v>240</v>
      </c>
      <c r="C92" s="112">
        <f t="shared" si="13"/>
        <v>1.8387707884249011E-3</v>
      </c>
      <c r="D92" s="112">
        <f t="shared" si="14"/>
        <v>0</v>
      </c>
      <c r="E92" s="112" t="str">
        <f t="shared" si="15"/>
        <v/>
      </c>
      <c r="F92" s="112">
        <f t="shared" si="16"/>
        <v>2.5958597546340591E-3</v>
      </c>
      <c r="G92" s="112">
        <f t="shared" si="17"/>
        <v>8.8388076400543414E-2</v>
      </c>
      <c r="H92" s="112" t="str">
        <f t="shared" si="18"/>
        <v/>
      </c>
      <c r="I92" s="112">
        <f t="shared" si="19"/>
        <v>8.8949479493401679E-2</v>
      </c>
      <c r="J92" s="112">
        <f t="shared" si="20"/>
        <v>0</v>
      </c>
      <c r="K92" s="112">
        <f t="shared" si="21"/>
        <v>0.1196321854194461</v>
      </c>
    </row>
    <row r="93" spans="2:11" x14ac:dyDescent="0.35">
      <c r="B93" s="117" t="s">
        <v>239</v>
      </c>
      <c r="C93" s="112">
        <f t="shared" si="13"/>
        <v>6.3176573200855534E-5</v>
      </c>
      <c r="D93" s="112">
        <f t="shared" si="14"/>
        <v>0</v>
      </c>
      <c r="E93" s="112" t="str">
        <f t="shared" si="15"/>
        <v/>
      </c>
      <c r="F93" s="112">
        <f t="shared" si="16"/>
        <v>8.9188671497372749E-5</v>
      </c>
      <c r="G93" s="112">
        <f t="shared" si="17"/>
        <v>3.0368416846479653E-3</v>
      </c>
      <c r="H93" s="112" t="str">
        <f t="shared" si="18"/>
        <v/>
      </c>
      <c r="I93" s="112">
        <f t="shared" si="19"/>
        <v>3.056130398507472E-3</v>
      </c>
      <c r="J93" s="112">
        <f t="shared" si="20"/>
        <v>0</v>
      </c>
      <c r="K93" s="112">
        <f t="shared" si="21"/>
        <v>1.1417972050474139E-2</v>
      </c>
    </row>
    <row r="94" spans="2:11" x14ac:dyDescent="0.35">
      <c r="B94" s="117" t="s">
        <v>241</v>
      </c>
      <c r="C94" s="112">
        <f t="shared" si="13"/>
        <v>1.0640264960144092E-4</v>
      </c>
      <c r="D94" s="112">
        <f t="shared" si="14"/>
        <v>0</v>
      </c>
      <c r="E94" s="112" t="str">
        <f t="shared" si="15"/>
        <v/>
      </c>
      <c r="F94" s="112">
        <f t="shared" si="16"/>
        <v>1.5021249936399622E-4</v>
      </c>
      <c r="G94" s="112">
        <f t="shared" si="17"/>
        <v>5.114680732038677E-3</v>
      </c>
      <c r="H94" s="112" t="str">
        <f t="shared" si="18"/>
        <v/>
      </c>
      <c r="I94" s="112">
        <f t="shared" si="19"/>
        <v>5.147166986959952E-3</v>
      </c>
      <c r="J94" s="112">
        <f t="shared" si="20"/>
        <v>0</v>
      </c>
      <c r="K94" s="112">
        <f t="shared" si="21"/>
        <v>1.0442333234689476E-2</v>
      </c>
    </row>
    <row r="95" spans="2:11" x14ac:dyDescent="0.35">
      <c r="B95" s="117" t="s">
        <v>242</v>
      </c>
      <c r="C95" s="112">
        <f t="shared" si="13"/>
        <v>0.29418454250894427</v>
      </c>
      <c r="D95" s="112">
        <f t="shared" si="14"/>
        <v>0.70922784322048404</v>
      </c>
      <c r="E95" s="112" t="str">
        <f t="shared" si="15"/>
        <v/>
      </c>
      <c r="F95" s="112">
        <f t="shared" si="16"/>
        <v>3.5745880708025974E-3</v>
      </c>
      <c r="G95" s="112">
        <f t="shared" si="17"/>
        <v>0.1217134180452329</v>
      </c>
      <c r="H95" s="112" t="str">
        <f t="shared" si="18"/>
        <v/>
      </c>
      <c r="I95" s="112">
        <f t="shared" si="19"/>
        <v>0.11613491895796992</v>
      </c>
      <c r="J95" s="112">
        <f t="shared" si="20"/>
        <v>0</v>
      </c>
      <c r="K95" s="112">
        <f t="shared" si="21"/>
        <v>0</v>
      </c>
    </row>
    <row r="96" spans="2:11" x14ac:dyDescent="0.35">
      <c r="B96" s="155"/>
      <c r="C96" s="111"/>
      <c r="D96" s="111"/>
      <c r="E96" s="111"/>
      <c r="F96" s="111"/>
    </row>
    <row r="97" spans="1:32" s="8" customFormat="1" ht="15.5" x14ac:dyDescent="0.35">
      <c r="A97" s="9"/>
      <c r="B97" s="273" t="s">
        <v>269</v>
      </c>
      <c r="C97" s="273"/>
      <c r="D97" s="273"/>
      <c r="E97" s="273"/>
      <c r="F97" s="273"/>
      <c r="G97" s="273"/>
      <c r="H97" s="273"/>
      <c r="I97" s="273"/>
      <c r="J97" s="273"/>
      <c r="K97" s="273"/>
      <c r="L97" s="273"/>
      <c r="M97" s="273"/>
      <c r="N97" s="273"/>
      <c r="O97" s="273"/>
      <c r="P97" s="273"/>
      <c r="Q97" s="273"/>
      <c r="R97" s="273"/>
      <c r="S97" s="273"/>
      <c r="T97" s="273"/>
      <c r="U97" s="273"/>
      <c r="V97" s="273"/>
      <c r="W97" s="273"/>
      <c r="X97" s="273"/>
      <c r="Y97" s="273"/>
      <c r="Z97" s="273"/>
      <c r="AA97" s="273"/>
      <c r="AB97" s="273"/>
      <c r="AC97" s="273"/>
      <c r="AD97" s="273"/>
      <c r="AE97" s="273"/>
      <c r="AF97" s="273"/>
    </row>
    <row r="98" spans="1:32" ht="15.5" x14ac:dyDescent="0.35">
      <c r="B98" s="72"/>
      <c r="C98" s="115"/>
      <c r="D98" s="115"/>
      <c r="E98" s="115"/>
      <c r="F98" s="115"/>
      <c r="G98" s="115"/>
      <c r="H98" s="115"/>
      <c r="I98" s="115"/>
      <c r="J98" s="115"/>
      <c r="K98" s="115"/>
      <c r="L98" s="70"/>
      <c r="M98" s="163"/>
      <c r="N98" s="68"/>
      <c r="O98" s="68"/>
      <c r="P98" s="68"/>
      <c r="Q98" s="68"/>
      <c r="R98" s="68"/>
      <c r="S98" s="68"/>
      <c r="T98" s="68"/>
      <c r="U98" s="68"/>
      <c r="V98" s="68"/>
      <c r="W98" s="68"/>
      <c r="X98" s="68"/>
      <c r="Y98" s="68"/>
      <c r="Z98" s="68"/>
      <c r="AA98" s="68"/>
      <c r="AB98" s="68"/>
      <c r="AC98" s="68"/>
      <c r="AD98" s="68"/>
      <c r="AE98" s="68"/>
      <c r="AF98" s="68"/>
    </row>
    <row r="99" spans="1:32" ht="43.5" x14ac:dyDescent="0.35">
      <c r="B99" s="96" t="s">
        <v>270</v>
      </c>
      <c r="C99" s="96" t="s">
        <v>299</v>
      </c>
      <c r="D99" s="96" t="s">
        <v>307</v>
      </c>
      <c r="E99" s="96" t="s">
        <v>308</v>
      </c>
      <c r="F99" s="96" t="s">
        <v>279</v>
      </c>
      <c r="G99" s="96" t="s">
        <v>287</v>
      </c>
      <c r="H99" s="96" t="s">
        <v>288</v>
      </c>
    </row>
    <row r="100" spans="1:32" x14ac:dyDescent="0.35">
      <c r="B100" s="157" t="s">
        <v>7</v>
      </c>
      <c r="C100" s="110">
        <f>SUMIF('Calculation of Emissions'!B:B, 'Summary and Analysis'!B100, 'Calculation of Emissions'!AC:AC)</f>
        <v>4.1071915757242934</v>
      </c>
      <c r="D100" s="112">
        <f t="shared" ref="D100:D131" si="22">C100/$C$174</f>
        <v>2.1610186486803063E-3</v>
      </c>
      <c r="E100" s="112">
        <f t="shared" ref="E100:E131" si="23">C100/$C$15</f>
        <v>2.8394617509792209E-4</v>
      </c>
      <c r="F100" s="110">
        <f>SUMIF('Calculation of Emissions'!B:B, 'Summary and Analysis'!B100, 'Calculation of Emissions'!E:E)</f>
        <v>4</v>
      </c>
      <c r="G100" s="112">
        <f t="shared" ref="G100:G131" si="24">F100/$F$174</f>
        <v>5.1216389244558257E-3</v>
      </c>
      <c r="H100" s="112">
        <f t="shared" ref="H100:H132" si="25">F100/$F$15</f>
        <v>2.703250658917348E-4</v>
      </c>
    </row>
    <row r="101" spans="1:32" x14ac:dyDescent="0.35">
      <c r="B101" s="217" t="s">
        <v>10</v>
      </c>
      <c r="C101" s="119">
        <f>SUMIF('Calculation of Emissions'!B:B, 'Summary and Analysis'!B101, 'Calculation of Emissions'!AC:AC)</f>
        <v>15.440154744655366</v>
      </c>
      <c r="D101" s="116">
        <f t="shared" si="22"/>
        <v>8.1239118571735641E-3</v>
      </c>
      <c r="E101" s="116">
        <f t="shared" si="23"/>
        <v>1.0674381269619221E-3</v>
      </c>
      <c r="F101" s="119">
        <f>SUMIF('Calculation of Emissions'!B:B, 'Summary and Analysis'!B101, 'Calculation of Emissions'!E:E)</f>
        <v>5</v>
      </c>
      <c r="G101" s="116">
        <f t="shared" si="24"/>
        <v>6.4020486555697821E-3</v>
      </c>
      <c r="H101" s="116">
        <f t="shared" si="25"/>
        <v>3.3790633236466852E-4</v>
      </c>
    </row>
    <row r="102" spans="1:32" x14ac:dyDescent="0.35">
      <c r="B102" s="217" t="s">
        <v>24</v>
      </c>
      <c r="C102" s="119">
        <f>SUMIF('Calculation of Emissions'!B:B, 'Summary and Analysis'!B102, 'Calculation of Emissions'!AC:AC)</f>
        <v>0</v>
      </c>
      <c r="D102" s="116">
        <f t="shared" si="22"/>
        <v>0</v>
      </c>
      <c r="E102" s="116">
        <f t="shared" si="23"/>
        <v>0</v>
      </c>
      <c r="F102" s="119">
        <f>SUMIF('Calculation of Emissions'!B:B, 'Summary and Analysis'!B102, 'Calculation of Emissions'!E:E)</f>
        <v>0</v>
      </c>
      <c r="G102" s="116">
        <f t="shared" si="24"/>
        <v>0</v>
      </c>
      <c r="H102" s="116">
        <f t="shared" si="25"/>
        <v>0</v>
      </c>
    </row>
    <row r="103" spans="1:32" x14ac:dyDescent="0.35">
      <c r="B103" s="217" t="s">
        <v>29</v>
      </c>
      <c r="C103" s="119">
        <f>SUMIF('Calculation of Emissions'!B:B, 'Summary and Analysis'!B103, 'Calculation of Emissions'!AC:AC)</f>
        <v>7.7887643966621471</v>
      </c>
      <c r="D103" s="116">
        <f t="shared" si="22"/>
        <v>4.0980959375862304E-3</v>
      </c>
      <c r="E103" s="116">
        <f t="shared" si="23"/>
        <v>5.3846766540980814E-4</v>
      </c>
      <c r="F103" s="119">
        <f>SUMIF('Calculation of Emissions'!B:B, 'Summary and Analysis'!B103, 'Calculation of Emissions'!E:E)</f>
        <v>2</v>
      </c>
      <c r="G103" s="116">
        <f t="shared" si="24"/>
        <v>2.5608194622279128E-3</v>
      </c>
      <c r="H103" s="116">
        <f t="shared" si="25"/>
        <v>1.351625329458674E-4</v>
      </c>
    </row>
    <row r="104" spans="1:32" x14ac:dyDescent="0.35">
      <c r="B104" s="217" t="s">
        <v>34</v>
      </c>
      <c r="C104" s="119">
        <f>SUMIF('Calculation of Emissions'!B:B, 'Summary and Analysis'!B104, 'Calculation of Emissions'!AC:AC)</f>
        <v>0</v>
      </c>
      <c r="D104" s="116">
        <f t="shared" si="22"/>
        <v>0</v>
      </c>
      <c r="E104" s="116">
        <f t="shared" si="23"/>
        <v>0</v>
      </c>
      <c r="F104" s="119">
        <f>SUMIF('Calculation of Emissions'!B:B, 'Summary and Analysis'!B104, 'Calculation of Emissions'!E:E)</f>
        <v>0</v>
      </c>
      <c r="G104" s="116">
        <f t="shared" si="24"/>
        <v>0</v>
      </c>
      <c r="H104" s="116">
        <f t="shared" si="25"/>
        <v>0</v>
      </c>
    </row>
    <row r="105" spans="1:32" x14ac:dyDescent="0.35">
      <c r="B105" s="217" t="s">
        <v>35</v>
      </c>
      <c r="C105" s="119">
        <f>SUMIF('Calculation of Emissions'!B:B, 'Summary and Analysis'!B105, 'Calculation of Emissions'!AC:AC)</f>
        <v>0</v>
      </c>
      <c r="D105" s="116">
        <f t="shared" si="22"/>
        <v>0</v>
      </c>
      <c r="E105" s="116">
        <f t="shared" si="23"/>
        <v>0</v>
      </c>
      <c r="F105" s="119">
        <f>SUMIF('Calculation of Emissions'!B:B, 'Summary and Analysis'!B105, 'Calculation of Emissions'!E:E)</f>
        <v>0</v>
      </c>
      <c r="G105" s="116">
        <f t="shared" si="24"/>
        <v>0</v>
      </c>
      <c r="H105" s="116">
        <f t="shared" si="25"/>
        <v>0</v>
      </c>
    </row>
    <row r="106" spans="1:32" x14ac:dyDescent="0.35">
      <c r="B106" s="217" t="s">
        <v>37</v>
      </c>
      <c r="C106" s="119">
        <f>SUMIF('Calculation of Emissions'!B:B, 'Summary and Analysis'!B106, 'Calculation of Emissions'!AC:AC)</f>
        <v>5.0380523366621475</v>
      </c>
      <c r="D106" s="116">
        <f t="shared" si="22"/>
        <v>2.6507955258050849E-3</v>
      </c>
      <c r="E106" s="116">
        <f t="shared" si="23"/>
        <v>3.4830021063385488E-4</v>
      </c>
      <c r="F106" s="119">
        <f>SUMIF('Calculation of Emissions'!B:B, 'Summary and Analysis'!B106, 'Calculation of Emissions'!E:E)</f>
        <v>2</v>
      </c>
      <c r="G106" s="116">
        <f t="shared" si="24"/>
        <v>2.5608194622279128E-3</v>
      </c>
      <c r="H106" s="116">
        <f t="shared" si="25"/>
        <v>1.351625329458674E-4</v>
      </c>
    </row>
    <row r="107" spans="1:32" x14ac:dyDescent="0.35">
      <c r="B107" s="217" t="s">
        <v>39</v>
      </c>
      <c r="C107" s="119">
        <f>SUMIF('Calculation of Emissions'!B:B, 'Summary and Analysis'!B107, 'Calculation of Emissions'!AC:AC)</f>
        <v>0</v>
      </c>
      <c r="D107" s="116">
        <f t="shared" si="22"/>
        <v>0</v>
      </c>
      <c r="E107" s="116">
        <f t="shared" si="23"/>
        <v>0</v>
      </c>
      <c r="F107" s="119">
        <f>SUMIF('Calculation of Emissions'!B:B, 'Summary and Analysis'!B107, 'Calculation of Emissions'!E:E)</f>
        <v>0</v>
      </c>
      <c r="G107" s="116">
        <f t="shared" si="24"/>
        <v>0</v>
      </c>
      <c r="H107" s="116">
        <f t="shared" si="25"/>
        <v>0</v>
      </c>
    </row>
    <row r="108" spans="1:32" x14ac:dyDescent="0.35">
      <c r="B108" s="217" t="s">
        <v>40</v>
      </c>
      <c r="C108" s="119">
        <f>SUMIF('Calculation of Emissions'!B:B, 'Summary and Analysis'!B108, 'Calculation of Emissions'!AC:AC)</f>
        <v>4.5374906445932206</v>
      </c>
      <c r="D108" s="116">
        <f t="shared" si="22"/>
        <v>2.3874225782733738E-3</v>
      </c>
      <c r="E108" s="116">
        <f t="shared" si="23"/>
        <v>3.1369442825360369E-4</v>
      </c>
      <c r="F108" s="119">
        <f>SUMIF('Calculation of Emissions'!B:B, 'Summary and Analysis'!B108, 'Calculation of Emissions'!E:E)</f>
        <v>3</v>
      </c>
      <c r="G108" s="116">
        <f t="shared" si="24"/>
        <v>3.8412291933418692E-3</v>
      </c>
      <c r="H108" s="116">
        <f t="shared" si="25"/>
        <v>2.0274379941880111E-4</v>
      </c>
    </row>
    <row r="109" spans="1:32" ht="29" x14ac:dyDescent="0.35">
      <c r="B109" s="217" t="s">
        <v>42</v>
      </c>
      <c r="C109" s="119">
        <f>SUMIF('Calculation of Emissions'!B:B, 'Summary and Analysis'!B109, 'Calculation of Emissions'!AC:AC)</f>
        <v>0</v>
      </c>
      <c r="D109" s="116">
        <f t="shared" si="22"/>
        <v>0</v>
      </c>
      <c r="E109" s="116">
        <f t="shared" si="23"/>
        <v>0</v>
      </c>
      <c r="F109" s="119">
        <f>SUMIF('Calculation of Emissions'!B:B, 'Summary and Analysis'!B109, 'Calculation of Emissions'!E:E)</f>
        <v>0</v>
      </c>
      <c r="G109" s="116">
        <f t="shared" si="24"/>
        <v>0</v>
      </c>
      <c r="H109" s="116">
        <f t="shared" si="25"/>
        <v>0</v>
      </c>
    </row>
    <row r="110" spans="1:32" x14ac:dyDescent="0.35">
      <c r="B110" s="217" t="s">
        <v>43</v>
      </c>
      <c r="C110" s="119">
        <f>SUMIF('Calculation of Emissions'!B:B, 'Summary and Analysis'!B110, 'Calculation of Emissions'!AC:AC)</f>
        <v>0</v>
      </c>
      <c r="D110" s="116">
        <f t="shared" si="22"/>
        <v>0</v>
      </c>
      <c r="E110" s="116">
        <f t="shared" si="23"/>
        <v>0</v>
      </c>
      <c r="F110" s="119">
        <f>SUMIF('Calculation of Emissions'!B:B, 'Summary and Analysis'!B110, 'Calculation of Emissions'!E:E)</f>
        <v>0</v>
      </c>
      <c r="G110" s="116">
        <f t="shared" si="24"/>
        <v>0</v>
      </c>
      <c r="H110" s="116">
        <f t="shared" si="25"/>
        <v>0</v>
      </c>
    </row>
    <row r="111" spans="1:32" x14ac:dyDescent="0.35">
      <c r="B111" s="217" t="s">
        <v>49</v>
      </c>
      <c r="C111" s="119">
        <f>SUMIF('Calculation of Emissions'!B:B, 'Summary and Analysis'!B111, 'Calculation of Emissions'!AC:AC)</f>
        <v>0</v>
      </c>
      <c r="D111" s="116">
        <f t="shared" si="22"/>
        <v>0</v>
      </c>
      <c r="E111" s="116">
        <f t="shared" si="23"/>
        <v>0</v>
      </c>
      <c r="F111" s="119">
        <f>SUMIF('Calculation of Emissions'!B:B, 'Summary and Analysis'!B111, 'Calculation of Emissions'!E:E)</f>
        <v>0</v>
      </c>
      <c r="G111" s="116">
        <f t="shared" si="24"/>
        <v>0</v>
      </c>
      <c r="H111" s="116">
        <f t="shared" si="25"/>
        <v>0</v>
      </c>
    </row>
    <row r="112" spans="1:32" ht="29" x14ac:dyDescent="0.35">
      <c r="B112" s="217" t="s">
        <v>422</v>
      </c>
      <c r="C112" s="119">
        <f>SUMIF('Calculation of Emissions'!B:B, 'Summary and Analysis'!B112, 'Calculation of Emissions'!AC:AC)</f>
        <v>2.8722123139310733</v>
      </c>
      <c r="D112" s="116">
        <f t="shared" si="22"/>
        <v>1.5112283561498324E-3</v>
      </c>
      <c r="E112" s="116">
        <f t="shared" si="23"/>
        <v>1.9856724128239855E-4</v>
      </c>
      <c r="F112" s="119">
        <f>SUMIF('Calculation of Emissions'!B:B, 'Summary and Analysis'!B112, 'Calculation of Emissions'!E:E)</f>
        <v>1</v>
      </c>
      <c r="G112" s="116">
        <f t="shared" si="24"/>
        <v>1.2804097311139564E-3</v>
      </c>
      <c r="H112" s="116">
        <f t="shared" si="25"/>
        <v>6.75812664729337E-5</v>
      </c>
    </row>
    <row r="113" spans="2:8" ht="29" x14ac:dyDescent="0.35">
      <c r="B113" s="62" t="s">
        <v>316</v>
      </c>
      <c r="C113" s="119">
        <f>SUMIF('Calculation of Emissions'!B:B, 'Summary and Analysis'!B113, 'Calculation of Emissions'!AC:AC)</f>
        <v>2.8722123139310733</v>
      </c>
      <c r="D113" s="116">
        <f t="shared" si="22"/>
        <v>1.5112283561498324E-3</v>
      </c>
      <c r="E113" s="116">
        <f t="shared" si="23"/>
        <v>1.9856724128239855E-4</v>
      </c>
      <c r="F113" s="119">
        <f>SUMIF('Calculation of Emissions'!B:B, 'Summary and Analysis'!B113, 'Calculation of Emissions'!E:E)</f>
        <v>1</v>
      </c>
      <c r="G113" s="116">
        <f t="shared" si="24"/>
        <v>1.2804097311139564E-3</v>
      </c>
      <c r="H113" s="116">
        <f t="shared" ref="H113" si="26">F113/$F$15</f>
        <v>6.75812664729337E-5</v>
      </c>
    </row>
    <row r="114" spans="2:8" x14ac:dyDescent="0.35">
      <c r="B114" s="217" t="s">
        <v>57</v>
      </c>
      <c r="C114" s="119">
        <f>SUMIF('Calculation of Emissions'!B:B, 'Summary and Analysis'!B114, 'Calculation of Emissions'!AC:AC)</f>
        <v>0</v>
      </c>
      <c r="D114" s="116">
        <f t="shared" si="22"/>
        <v>0</v>
      </c>
      <c r="E114" s="116">
        <f t="shared" si="23"/>
        <v>0</v>
      </c>
      <c r="F114" s="119">
        <f>SUMIF('Calculation of Emissions'!B:B, 'Summary and Analysis'!B114, 'Calculation of Emissions'!E:E)</f>
        <v>0</v>
      </c>
      <c r="G114" s="116">
        <f t="shared" si="24"/>
        <v>0</v>
      </c>
      <c r="H114" s="116">
        <f t="shared" si="25"/>
        <v>0</v>
      </c>
    </row>
    <row r="115" spans="2:8" x14ac:dyDescent="0.35">
      <c r="B115" s="217" t="s">
        <v>62</v>
      </c>
      <c r="C115" s="119">
        <f>SUMIF('Calculation of Emissions'!B:B, 'Summary and Analysis'!B115, 'Calculation of Emissions'!AC:AC)</f>
        <v>29.925867093228248</v>
      </c>
      <c r="D115" s="116">
        <f t="shared" si="22"/>
        <v>1.5745639246201971E-2</v>
      </c>
      <c r="E115" s="116">
        <f t="shared" si="23"/>
        <v>2.0688919279623443E-3</v>
      </c>
      <c r="F115" s="119">
        <f>SUMIF('Calculation of Emissions'!B:B, 'Summary and Analysis'!B115, 'Calculation of Emissions'!E:E)</f>
        <v>17</v>
      </c>
      <c r="G115" s="116">
        <f t="shared" si="24"/>
        <v>2.176696542893726E-2</v>
      </c>
      <c r="H115" s="116">
        <f t="shared" si="25"/>
        <v>1.1488815300398729E-3</v>
      </c>
    </row>
    <row r="116" spans="2:8" x14ac:dyDescent="0.35">
      <c r="B116" s="217" t="s">
        <v>65</v>
      </c>
      <c r="C116" s="119">
        <f>SUMIF('Calculation of Emissions'!B:B, 'Summary and Analysis'!B116, 'Calculation of Emissions'!AC:AC)</f>
        <v>0</v>
      </c>
      <c r="D116" s="116">
        <f t="shared" si="22"/>
        <v>0</v>
      </c>
      <c r="E116" s="116">
        <f t="shared" si="23"/>
        <v>0</v>
      </c>
      <c r="F116" s="119">
        <f>SUMIF('Calculation of Emissions'!B:B, 'Summary and Analysis'!B116, 'Calculation of Emissions'!E:E)</f>
        <v>0</v>
      </c>
      <c r="G116" s="116">
        <f t="shared" si="24"/>
        <v>0</v>
      </c>
      <c r="H116" s="116">
        <f t="shared" si="25"/>
        <v>0</v>
      </c>
    </row>
    <row r="117" spans="2:8" x14ac:dyDescent="0.35">
      <c r="B117" s="217" t="s">
        <v>66</v>
      </c>
      <c r="C117" s="119">
        <f>SUMIF('Calculation of Emissions'!B:B, 'Summary and Analysis'!B117, 'Calculation of Emissions'!AC:AC)</f>
        <v>0</v>
      </c>
      <c r="D117" s="116">
        <f t="shared" si="22"/>
        <v>0</v>
      </c>
      <c r="E117" s="116">
        <f t="shared" si="23"/>
        <v>0</v>
      </c>
      <c r="F117" s="119">
        <f>SUMIF('Calculation of Emissions'!B:B, 'Summary and Analysis'!B117, 'Calculation of Emissions'!E:E)</f>
        <v>0</v>
      </c>
      <c r="G117" s="116">
        <f t="shared" si="24"/>
        <v>0</v>
      </c>
      <c r="H117" s="116">
        <f t="shared" si="25"/>
        <v>0</v>
      </c>
    </row>
    <row r="118" spans="2:8" x14ac:dyDescent="0.35">
      <c r="B118" s="217" t="s">
        <v>68</v>
      </c>
      <c r="C118" s="119">
        <f>SUMIF('Calculation of Emissions'!B:B, 'Summary and Analysis'!B118, 'Calculation of Emissions'!AC:AC)</f>
        <v>8.057520131062148</v>
      </c>
      <c r="D118" s="116">
        <f t="shared" si="22"/>
        <v>4.2395030629345902E-3</v>
      </c>
      <c r="E118" s="116">
        <f t="shared" si="23"/>
        <v>5.5704779770009605E-4</v>
      </c>
      <c r="F118" s="119">
        <f>SUMIF('Calculation of Emissions'!B:B, 'Summary and Analysis'!B118, 'Calculation of Emissions'!E:E)</f>
        <v>2</v>
      </c>
      <c r="G118" s="116">
        <f t="shared" si="24"/>
        <v>2.5608194622279128E-3</v>
      </c>
      <c r="H118" s="116">
        <f t="shared" si="25"/>
        <v>1.351625329458674E-4</v>
      </c>
    </row>
    <row r="119" spans="2:8" x14ac:dyDescent="0.35">
      <c r="B119" s="217" t="s">
        <v>69</v>
      </c>
      <c r="C119" s="119">
        <f>SUMIF('Calculation of Emissions'!B:B, 'Summary and Analysis'!B119, 'Calculation of Emissions'!AC:AC)</f>
        <v>8.1454019049932196</v>
      </c>
      <c r="D119" s="116">
        <f t="shared" si="22"/>
        <v>4.2857424819737816E-3</v>
      </c>
      <c r="E119" s="116">
        <f t="shared" si="23"/>
        <v>5.6312340754406773E-4</v>
      </c>
      <c r="F119" s="119">
        <f>SUMIF('Calculation of Emissions'!B:B, 'Summary and Analysis'!B119, 'Calculation of Emissions'!E:E)</f>
        <v>3</v>
      </c>
      <c r="G119" s="116">
        <f t="shared" si="24"/>
        <v>3.8412291933418692E-3</v>
      </c>
      <c r="H119" s="116">
        <f t="shared" si="25"/>
        <v>2.0274379941880111E-4</v>
      </c>
    </row>
    <row r="120" spans="2:8" x14ac:dyDescent="0.35">
      <c r="B120" s="217" t="s">
        <v>75</v>
      </c>
      <c r="C120" s="119">
        <f>SUMIF('Calculation of Emissions'!B:B, 'Summary and Analysis'!B120, 'Calculation of Emissions'!AC:AC)</f>
        <v>0</v>
      </c>
      <c r="D120" s="116">
        <f t="shared" si="22"/>
        <v>0</v>
      </c>
      <c r="E120" s="116">
        <f t="shared" si="23"/>
        <v>0</v>
      </c>
      <c r="F120" s="119">
        <f>SUMIF('Calculation of Emissions'!B:B, 'Summary and Analysis'!B120, 'Calculation of Emissions'!E:E)</f>
        <v>0</v>
      </c>
      <c r="G120" s="116">
        <f t="shared" si="24"/>
        <v>0</v>
      </c>
      <c r="H120" s="116">
        <f t="shared" si="25"/>
        <v>0</v>
      </c>
    </row>
    <row r="121" spans="2:8" x14ac:dyDescent="0.35">
      <c r="B121" s="217" t="s">
        <v>76</v>
      </c>
      <c r="C121" s="119">
        <f>SUMIF('Calculation of Emissions'!B:B, 'Summary and Analysis'!B121, 'Calculation of Emissions'!AC:AC)</f>
        <v>2.1510158739310734</v>
      </c>
      <c r="D121" s="116">
        <f t="shared" si="22"/>
        <v>1.1317673722956749E-3</v>
      </c>
      <c r="E121" s="116">
        <f t="shared" si="23"/>
        <v>1.4870811811838462E-4</v>
      </c>
      <c r="F121" s="119">
        <f>SUMIF('Calculation of Emissions'!B:B, 'Summary and Analysis'!B121, 'Calculation of Emissions'!E:E)</f>
        <v>1</v>
      </c>
      <c r="G121" s="116">
        <f t="shared" si="24"/>
        <v>1.2804097311139564E-3</v>
      </c>
      <c r="H121" s="116">
        <f t="shared" si="25"/>
        <v>6.75812664729337E-5</v>
      </c>
    </row>
    <row r="122" spans="2:8" x14ac:dyDescent="0.35">
      <c r="B122" s="217" t="s">
        <v>79</v>
      </c>
      <c r="C122" s="119">
        <f>SUMIF('Calculation of Emissions'!B:B, 'Summary and Analysis'!B122, 'Calculation of Emissions'!AC:AC)</f>
        <v>501.84105515159433</v>
      </c>
      <c r="D122" s="116">
        <f t="shared" si="22"/>
        <v>0.2640460905855726</v>
      </c>
      <c r="E122" s="116">
        <f t="shared" si="23"/>
        <v>3.4694229740737569E-2</v>
      </c>
      <c r="F122" s="119">
        <f>SUMIF('Calculation of Emissions'!B:B, 'Summary and Analysis'!B122, 'Calculation of Emissions'!E:E)</f>
        <v>209</v>
      </c>
      <c r="G122" s="116">
        <f t="shared" si="24"/>
        <v>0.26760563380281688</v>
      </c>
      <c r="H122" s="116">
        <f t="shared" si="25"/>
        <v>1.4124484692843144E-2</v>
      </c>
    </row>
    <row r="123" spans="2:8" x14ac:dyDescent="0.35">
      <c r="B123" s="217" t="s">
        <v>85</v>
      </c>
      <c r="C123" s="119">
        <f>SUMIF('Calculation of Emissions'!B:B, 'Summary and Analysis'!B123, 'Calculation of Emissions'!AC:AC)</f>
        <v>0</v>
      </c>
      <c r="D123" s="116">
        <f t="shared" si="22"/>
        <v>0</v>
      </c>
      <c r="E123" s="116">
        <f t="shared" si="23"/>
        <v>0</v>
      </c>
      <c r="F123" s="119">
        <f>SUMIF('Calculation of Emissions'!B:B, 'Summary and Analysis'!B123, 'Calculation of Emissions'!E:E)</f>
        <v>0</v>
      </c>
      <c r="G123" s="116">
        <f t="shared" si="24"/>
        <v>0</v>
      </c>
      <c r="H123" s="116">
        <f t="shared" si="25"/>
        <v>0</v>
      </c>
    </row>
    <row r="124" spans="2:8" x14ac:dyDescent="0.35">
      <c r="B124" s="217" t="s">
        <v>86</v>
      </c>
      <c r="C124" s="119">
        <f>SUMIF('Calculation of Emissions'!B:B, 'Summary and Analysis'!B124, 'Calculation of Emissions'!AC:AC)</f>
        <v>0</v>
      </c>
      <c r="D124" s="116">
        <f t="shared" si="22"/>
        <v>0</v>
      </c>
      <c r="E124" s="116">
        <f t="shared" si="23"/>
        <v>0</v>
      </c>
      <c r="F124" s="119">
        <f>SUMIF('Calculation of Emissions'!B:B, 'Summary and Analysis'!B124, 'Calculation of Emissions'!E:E)</f>
        <v>0</v>
      </c>
      <c r="G124" s="116">
        <f t="shared" si="24"/>
        <v>0</v>
      </c>
      <c r="H124" s="116">
        <f t="shared" si="25"/>
        <v>0</v>
      </c>
    </row>
    <row r="125" spans="2:8" x14ac:dyDescent="0.35">
      <c r="B125" s="217" t="s">
        <v>101</v>
      </c>
      <c r="C125" s="119">
        <f>SUMIF('Calculation of Emissions'!B:B, 'Summary and Analysis'!B125, 'Calculation of Emissions'!AC:AC)</f>
        <v>0</v>
      </c>
      <c r="D125" s="116">
        <f t="shared" si="22"/>
        <v>0</v>
      </c>
      <c r="E125" s="116">
        <f t="shared" si="23"/>
        <v>0</v>
      </c>
      <c r="F125" s="119">
        <f>SUMIF('Calculation of Emissions'!B:B, 'Summary and Analysis'!B125, 'Calculation of Emissions'!E:E)</f>
        <v>0</v>
      </c>
      <c r="G125" s="116">
        <f t="shared" si="24"/>
        <v>0</v>
      </c>
      <c r="H125" s="116">
        <f t="shared" si="25"/>
        <v>0</v>
      </c>
    </row>
    <row r="126" spans="2:8" x14ac:dyDescent="0.35">
      <c r="B126" s="217" t="s">
        <v>107</v>
      </c>
      <c r="C126" s="119">
        <f>SUMIF('Calculation of Emissions'!B:B, 'Summary and Analysis'!B126, 'Calculation of Emissions'!AC:AC)</f>
        <v>52.434544060428252</v>
      </c>
      <c r="D126" s="116">
        <f t="shared" si="22"/>
        <v>2.7588688148702276E-2</v>
      </c>
      <c r="E126" s="116">
        <f t="shared" si="23"/>
        <v>3.625004569292949E-3</v>
      </c>
      <c r="F126" s="119">
        <f>SUMIF('Calculation of Emissions'!B:B, 'Summary and Analysis'!B126, 'Calculation of Emissions'!E:E)</f>
        <v>17</v>
      </c>
      <c r="G126" s="116">
        <f t="shared" si="24"/>
        <v>2.176696542893726E-2</v>
      </c>
      <c r="H126" s="116">
        <f t="shared" si="25"/>
        <v>1.1488815300398729E-3</v>
      </c>
    </row>
    <row r="127" spans="2:8" x14ac:dyDescent="0.35">
      <c r="B127" s="217" t="s">
        <v>115</v>
      </c>
      <c r="C127" s="119">
        <f>SUMIF('Calculation of Emissions'!B:B, 'Summary and Analysis'!B127, 'Calculation of Emissions'!AC:AC)</f>
        <v>0</v>
      </c>
      <c r="D127" s="116">
        <f t="shared" si="22"/>
        <v>0</v>
      </c>
      <c r="E127" s="116">
        <f t="shared" si="23"/>
        <v>0</v>
      </c>
      <c r="F127" s="119">
        <f>SUMIF('Calculation of Emissions'!B:B, 'Summary and Analysis'!B127, 'Calculation of Emissions'!E:E)</f>
        <v>0</v>
      </c>
      <c r="G127" s="116">
        <f t="shared" si="24"/>
        <v>0</v>
      </c>
      <c r="H127" s="116">
        <f t="shared" si="25"/>
        <v>0</v>
      </c>
    </row>
    <row r="128" spans="2:8" x14ac:dyDescent="0.35">
      <c r="B128" s="217" t="s">
        <v>116</v>
      </c>
      <c r="C128" s="119">
        <f>SUMIF('Calculation of Emissions'!B:B, 'Summary and Analysis'!B128, 'Calculation of Emissions'!AC:AC)</f>
        <v>2.4026902187310735</v>
      </c>
      <c r="D128" s="116">
        <f t="shared" si="22"/>
        <v>1.2641870421551912E-3</v>
      </c>
      <c r="E128" s="116">
        <f t="shared" si="23"/>
        <v>1.661073473139776E-4</v>
      </c>
      <c r="F128" s="119">
        <f>SUMIF('Calculation of Emissions'!B:B, 'Summary and Analysis'!B128, 'Calculation of Emissions'!E:E)</f>
        <v>1</v>
      </c>
      <c r="G128" s="116">
        <f t="shared" si="24"/>
        <v>1.2804097311139564E-3</v>
      </c>
      <c r="H128" s="116">
        <f t="shared" si="25"/>
        <v>6.75812664729337E-5</v>
      </c>
    </row>
    <row r="129" spans="2:8" x14ac:dyDescent="0.35">
      <c r="B129" s="217" t="s">
        <v>117</v>
      </c>
      <c r="C129" s="119">
        <f>SUMIF('Calculation of Emissions'!B:B, 'Summary and Analysis'!B129, 'Calculation of Emissions'!AC:AC)</f>
        <v>36.088806967670052</v>
      </c>
      <c r="D129" s="116">
        <f t="shared" si="22"/>
        <v>1.8988299773186414E-2</v>
      </c>
      <c r="E129" s="116">
        <f t="shared" si="23"/>
        <v>2.4949600020812441E-3</v>
      </c>
      <c r="F129" s="119">
        <f>SUMIF('Calculation of Emissions'!B:B, 'Summary and Analysis'!B129, 'Calculation of Emissions'!E:E)</f>
        <v>28</v>
      </c>
      <c r="G129" s="116">
        <f t="shared" si="24"/>
        <v>3.5851472471190783E-2</v>
      </c>
      <c r="H129" s="116">
        <f t="shared" si="25"/>
        <v>1.8922754612421438E-3</v>
      </c>
    </row>
    <row r="130" spans="2:8" x14ac:dyDescent="0.35">
      <c r="B130" s="217" t="s">
        <v>123</v>
      </c>
      <c r="C130" s="119">
        <f>SUMIF('Calculation of Emissions'!B:B, 'Summary and Analysis'!B130, 'Calculation of Emissions'!AC:AC)</f>
        <v>0</v>
      </c>
      <c r="D130" s="116">
        <f t="shared" si="22"/>
        <v>0</v>
      </c>
      <c r="E130" s="116">
        <f t="shared" si="23"/>
        <v>0</v>
      </c>
      <c r="F130" s="119">
        <f>SUMIF('Calculation of Emissions'!B:B, 'Summary and Analysis'!B130, 'Calculation of Emissions'!E:E)</f>
        <v>0</v>
      </c>
      <c r="G130" s="116">
        <f t="shared" si="24"/>
        <v>0</v>
      </c>
      <c r="H130" s="116">
        <f t="shared" si="25"/>
        <v>0</v>
      </c>
    </row>
    <row r="131" spans="2:8" x14ac:dyDescent="0.35">
      <c r="B131" s="217" t="s">
        <v>124</v>
      </c>
      <c r="C131" s="119">
        <f>SUMIF('Calculation of Emissions'!B:B, 'Summary and Analysis'!B131, 'Calculation of Emissions'!AC:AC)</f>
        <v>14.203861691724294</v>
      </c>
      <c r="D131" s="116">
        <f t="shared" si="22"/>
        <v>7.4734303071020119E-3</v>
      </c>
      <c r="E131" s="116">
        <f t="shared" si="23"/>
        <v>9.8196836564015916E-4</v>
      </c>
      <c r="F131" s="119">
        <f>SUMIF('Calculation of Emissions'!B:B, 'Summary and Analysis'!B131, 'Calculation of Emissions'!E:E)</f>
        <v>4</v>
      </c>
      <c r="G131" s="116">
        <f t="shared" si="24"/>
        <v>5.1216389244558257E-3</v>
      </c>
      <c r="H131" s="116">
        <f t="shared" si="25"/>
        <v>2.703250658917348E-4</v>
      </c>
    </row>
    <row r="132" spans="2:8" x14ac:dyDescent="0.35">
      <c r="B132" s="217" t="s">
        <v>127</v>
      </c>
      <c r="C132" s="119">
        <f>SUMIF('Calculation of Emissions'!B:B, 'Summary and Analysis'!B132, 'Calculation of Emissions'!AC:AC)</f>
        <v>0</v>
      </c>
      <c r="D132" s="116">
        <f t="shared" ref="D132:D173" si="27">C132/$C$174</f>
        <v>0</v>
      </c>
      <c r="E132" s="116">
        <f t="shared" ref="E132:E173" si="28">C132/$C$15</f>
        <v>0</v>
      </c>
      <c r="F132" s="119">
        <f>SUMIF('Calculation of Emissions'!B:B, 'Summary and Analysis'!B132, 'Calculation of Emissions'!E:E)</f>
        <v>0</v>
      </c>
      <c r="G132" s="116">
        <f t="shared" ref="G132:G173" si="29">F132/$F$174</f>
        <v>0</v>
      </c>
      <c r="H132" s="116">
        <f t="shared" si="25"/>
        <v>0</v>
      </c>
    </row>
    <row r="133" spans="2:8" x14ac:dyDescent="0.35">
      <c r="B133" s="217" t="s">
        <v>130</v>
      </c>
      <c r="C133" s="119">
        <f>SUMIF('Calculation of Emissions'!B:B, 'Summary and Analysis'!B133, 'Calculation of Emissions'!AC:AC)</f>
        <v>1.9431776257310736</v>
      </c>
      <c r="D133" s="116">
        <f t="shared" si="27"/>
        <v>1.0224122759997247E-3</v>
      </c>
      <c r="E133" s="116">
        <f t="shared" si="28"/>
        <v>1.343394492780383E-4</v>
      </c>
      <c r="F133" s="119">
        <f>SUMIF('Calculation of Emissions'!B:B, 'Summary and Analysis'!B133, 'Calculation of Emissions'!E:E)</f>
        <v>1</v>
      </c>
      <c r="G133" s="116">
        <f t="shared" si="29"/>
        <v>1.2804097311139564E-3</v>
      </c>
      <c r="H133" s="116">
        <f t="shared" ref="H133:H173" si="30">F133/$F$15</f>
        <v>6.75812664729337E-5</v>
      </c>
    </row>
    <row r="134" spans="2:8" x14ac:dyDescent="0.35">
      <c r="B134" s="217" t="s">
        <v>131</v>
      </c>
      <c r="C134" s="119">
        <f>SUMIF('Calculation of Emissions'!B:B, 'Summary and Analysis'!B134, 'Calculation of Emissions'!AC:AC)</f>
        <v>0</v>
      </c>
      <c r="D134" s="116">
        <f t="shared" si="27"/>
        <v>0</v>
      </c>
      <c r="E134" s="116">
        <f t="shared" si="28"/>
        <v>0</v>
      </c>
      <c r="F134" s="119">
        <f>SUMIF('Calculation of Emissions'!B:B, 'Summary and Analysis'!B134, 'Calculation of Emissions'!E:E)</f>
        <v>0</v>
      </c>
      <c r="G134" s="116">
        <f t="shared" si="29"/>
        <v>0</v>
      </c>
      <c r="H134" s="116">
        <f t="shared" si="30"/>
        <v>0</v>
      </c>
    </row>
    <row r="135" spans="2:8" x14ac:dyDescent="0.35">
      <c r="B135" s="217" t="s">
        <v>138</v>
      </c>
      <c r="C135" s="119">
        <f>SUMIF('Calculation of Emissions'!B:B, 'Summary and Analysis'!B135, 'Calculation of Emissions'!AC:AC)</f>
        <v>0</v>
      </c>
      <c r="D135" s="116">
        <f t="shared" si="27"/>
        <v>0</v>
      </c>
      <c r="E135" s="116">
        <f t="shared" si="28"/>
        <v>0</v>
      </c>
      <c r="F135" s="119">
        <f>SUMIF('Calculation of Emissions'!B:B, 'Summary and Analysis'!B135, 'Calculation of Emissions'!E:E)</f>
        <v>0</v>
      </c>
      <c r="G135" s="116">
        <f t="shared" si="29"/>
        <v>0</v>
      </c>
      <c r="H135" s="116">
        <f t="shared" si="30"/>
        <v>0</v>
      </c>
    </row>
    <row r="136" spans="2:8" x14ac:dyDescent="0.35">
      <c r="B136" s="217" t="s">
        <v>139</v>
      </c>
      <c r="C136" s="119">
        <f>SUMIF('Calculation of Emissions'!B:B, 'Summary and Analysis'!B136, 'Calculation of Emissions'!AC:AC)</f>
        <v>4.0124390939310732</v>
      </c>
      <c r="D136" s="116">
        <f t="shared" si="27"/>
        <v>2.1111641735751898E-3</v>
      </c>
      <c r="E136" s="116">
        <f t="shared" si="28"/>
        <v>2.7739556641795664E-4</v>
      </c>
      <c r="F136" s="119">
        <f>SUMIF('Calculation of Emissions'!B:B, 'Summary and Analysis'!B136, 'Calculation of Emissions'!E:E)</f>
        <v>1</v>
      </c>
      <c r="G136" s="116">
        <f t="shared" si="29"/>
        <v>1.2804097311139564E-3</v>
      </c>
      <c r="H136" s="116">
        <f t="shared" si="30"/>
        <v>6.75812664729337E-5</v>
      </c>
    </row>
    <row r="137" spans="2:8" x14ac:dyDescent="0.35">
      <c r="B137" s="217" t="s">
        <v>141</v>
      </c>
      <c r="C137" s="119">
        <f>SUMIF('Calculation of Emissions'!B:B, 'Summary and Analysis'!B137, 'Calculation of Emissions'!AC:AC)</f>
        <v>18.361260469655367</v>
      </c>
      <c r="D137" s="116">
        <f t="shared" si="27"/>
        <v>9.6608657172765223E-3</v>
      </c>
      <c r="E137" s="116">
        <f t="shared" si="28"/>
        <v>1.269385560476543E-3</v>
      </c>
      <c r="F137" s="119">
        <f>SUMIF('Calculation of Emissions'!B:B, 'Summary and Analysis'!B137, 'Calculation of Emissions'!E:E)</f>
        <v>5</v>
      </c>
      <c r="G137" s="116">
        <f t="shared" si="29"/>
        <v>6.4020486555697821E-3</v>
      </c>
      <c r="H137" s="116">
        <f t="shared" si="30"/>
        <v>3.3790633236466852E-4</v>
      </c>
    </row>
    <row r="138" spans="2:8" x14ac:dyDescent="0.35">
      <c r="B138" s="217" t="s">
        <v>148</v>
      </c>
      <c r="C138" s="119">
        <f>SUMIF('Calculation of Emissions'!B:B, 'Summary and Analysis'!B138, 'Calculation of Emissions'!AC:AC)</f>
        <v>0</v>
      </c>
      <c r="D138" s="116">
        <f t="shared" si="27"/>
        <v>0</v>
      </c>
      <c r="E138" s="116">
        <f t="shared" si="28"/>
        <v>0</v>
      </c>
      <c r="F138" s="119">
        <f>SUMIF('Calculation of Emissions'!B:B, 'Summary and Analysis'!B138, 'Calculation of Emissions'!E:E)</f>
        <v>0</v>
      </c>
      <c r="G138" s="116">
        <f t="shared" si="29"/>
        <v>0</v>
      </c>
      <c r="H138" s="116">
        <f t="shared" si="30"/>
        <v>0</v>
      </c>
    </row>
    <row r="139" spans="2:8" x14ac:dyDescent="0.35">
      <c r="B139" s="217" t="s">
        <v>149</v>
      </c>
      <c r="C139" s="119">
        <f>SUMIF('Calculation of Emissions'!B:B, 'Summary and Analysis'!B139, 'Calculation of Emissions'!AC:AC)</f>
        <v>969.93152342567112</v>
      </c>
      <c r="D139" s="116">
        <f t="shared" si="27"/>
        <v>0.51033414717114645</v>
      </c>
      <c r="E139" s="116">
        <f t="shared" si="28"/>
        <v>6.7055149755232038E-2</v>
      </c>
      <c r="F139" s="119">
        <f>SUMIF('Calculation of Emissions'!B:B, 'Summary and Analysis'!B139, 'Calculation of Emissions'!E:E)</f>
        <v>411</v>
      </c>
      <c r="G139" s="116">
        <f t="shared" si="29"/>
        <v>0.52624839948783608</v>
      </c>
      <c r="H139" s="116">
        <f t="shared" si="30"/>
        <v>2.7775900520375752E-2</v>
      </c>
    </row>
    <row r="140" spans="2:8" x14ac:dyDescent="0.35">
      <c r="B140" s="217" t="s">
        <v>168</v>
      </c>
      <c r="C140" s="119">
        <f>SUMIF('Calculation of Emissions'!B:B, 'Summary and Analysis'!B140, 'Calculation of Emissions'!AC:AC)</f>
        <v>16.93339410932429</v>
      </c>
      <c r="D140" s="116">
        <f t="shared" si="27"/>
        <v>8.9095869479255737E-3</v>
      </c>
      <c r="E140" s="116">
        <f t="shared" si="28"/>
        <v>1.1706715891187539E-3</v>
      </c>
      <c r="F140" s="119">
        <f>SUMIF('Calculation of Emissions'!B:B, 'Summary and Analysis'!B140, 'Calculation of Emissions'!E:E)</f>
        <v>4</v>
      </c>
      <c r="G140" s="116">
        <f t="shared" si="29"/>
        <v>5.1216389244558257E-3</v>
      </c>
      <c r="H140" s="116">
        <f t="shared" si="30"/>
        <v>2.703250658917348E-4</v>
      </c>
    </row>
    <row r="141" spans="2:8" x14ac:dyDescent="0.35">
      <c r="B141" s="217" t="s">
        <v>169</v>
      </c>
      <c r="C141" s="119">
        <f>SUMIF('Calculation of Emissions'!B:B, 'Summary and Analysis'!B141, 'Calculation of Emissions'!AC:AC)</f>
        <v>0</v>
      </c>
      <c r="D141" s="116">
        <f t="shared" si="27"/>
        <v>0</v>
      </c>
      <c r="E141" s="116">
        <f t="shared" si="28"/>
        <v>0</v>
      </c>
      <c r="F141" s="119">
        <f>SUMIF('Calculation of Emissions'!B:B, 'Summary and Analysis'!B141, 'Calculation of Emissions'!E:E)</f>
        <v>0</v>
      </c>
      <c r="G141" s="116">
        <f t="shared" si="29"/>
        <v>0</v>
      </c>
      <c r="H141" s="116">
        <f t="shared" si="30"/>
        <v>0</v>
      </c>
    </row>
    <row r="142" spans="2:8" x14ac:dyDescent="0.35">
      <c r="B142" s="217" t="s">
        <v>172</v>
      </c>
      <c r="C142" s="119">
        <f>SUMIF('Calculation of Emissions'!B:B, 'Summary and Analysis'!B142, 'Calculation of Emissions'!AC:AC)</f>
        <v>2.9362475139310735</v>
      </c>
      <c r="D142" s="116">
        <f t="shared" si="27"/>
        <v>1.5449207853488697E-3</v>
      </c>
      <c r="E142" s="116">
        <f t="shared" si="28"/>
        <v>2.0299424444901467E-4</v>
      </c>
      <c r="F142" s="119">
        <f>SUMIF('Calculation of Emissions'!B:B, 'Summary and Analysis'!B142, 'Calculation of Emissions'!E:E)</f>
        <v>1</v>
      </c>
      <c r="G142" s="116">
        <f t="shared" si="29"/>
        <v>1.2804097311139564E-3</v>
      </c>
      <c r="H142" s="116">
        <f t="shared" si="30"/>
        <v>6.75812664729337E-5</v>
      </c>
    </row>
    <row r="143" spans="2:8" ht="29" x14ac:dyDescent="0.35">
      <c r="B143" s="217" t="s">
        <v>181</v>
      </c>
      <c r="C143" s="119">
        <f>SUMIF('Calculation of Emissions'!B:B, 'Summary and Analysis'!B143, 'Calculation of Emissions'!AC:AC)</f>
        <v>0</v>
      </c>
      <c r="D143" s="116">
        <f t="shared" si="27"/>
        <v>0</v>
      </c>
      <c r="E143" s="116">
        <f t="shared" si="28"/>
        <v>0</v>
      </c>
      <c r="F143" s="119">
        <f>SUMIF('Calculation of Emissions'!B:B, 'Summary and Analysis'!B143, 'Calculation of Emissions'!E:E)</f>
        <v>0</v>
      </c>
      <c r="G143" s="116">
        <f t="shared" si="29"/>
        <v>0</v>
      </c>
      <c r="H143" s="116">
        <f t="shared" si="30"/>
        <v>0</v>
      </c>
    </row>
    <row r="144" spans="2:8" x14ac:dyDescent="0.35">
      <c r="B144" s="217" t="s">
        <v>184</v>
      </c>
      <c r="C144" s="119">
        <f>SUMIF('Calculation of Emissions'!B:B, 'Summary and Analysis'!B144, 'Calculation of Emissions'!AC:AC)</f>
        <v>2.118197833931073</v>
      </c>
      <c r="D144" s="116">
        <f t="shared" si="27"/>
        <v>1.1145000023311681E-3</v>
      </c>
      <c r="E144" s="116">
        <f t="shared" si="28"/>
        <v>1.4643927899549383E-4</v>
      </c>
      <c r="F144" s="119">
        <f>SUMIF('Calculation of Emissions'!B:B, 'Summary and Analysis'!B144, 'Calculation of Emissions'!E:E)</f>
        <v>1</v>
      </c>
      <c r="G144" s="116">
        <f t="shared" si="29"/>
        <v>1.2804097311139564E-3</v>
      </c>
      <c r="H144" s="116">
        <f t="shared" si="30"/>
        <v>6.75812664729337E-5</v>
      </c>
    </row>
    <row r="145" spans="2:8" x14ac:dyDescent="0.35">
      <c r="B145" s="217" t="s">
        <v>186</v>
      </c>
      <c r="C145" s="119">
        <f>SUMIF('Calculation of Emissions'!B:B, 'Summary and Analysis'!B145, 'Calculation of Emissions'!AC:AC)</f>
        <v>10.801838141793219</v>
      </c>
      <c r="D145" s="116">
        <f t="shared" ref="D145:D158" si="31">C145/$C$174</f>
        <v>5.6834392148666438E-3</v>
      </c>
      <c r="E145" s="116">
        <f t="shared" ref="E145:E158" si="32">C145/$C$15</f>
        <v>7.4677320690797041E-4</v>
      </c>
      <c r="F145" s="119">
        <f>SUMIF('Calculation of Emissions'!B:B, 'Summary and Analysis'!B145, 'Calculation of Emissions'!E:E)</f>
        <v>3</v>
      </c>
      <c r="G145" s="116">
        <f t="shared" ref="G145:G158" si="33">F145/$F$174</f>
        <v>3.8412291933418692E-3</v>
      </c>
      <c r="H145" s="116">
        <f t="shared" ref="H145:H158" si="34">F145/$F$15</f>
        <v>2.0274379941880111E-4</v>
      </c>
    </row>
    <row r="146" spans="2:8" x14ac:dyDescent="0.35">
      <c r="B146" s="217" t="s">
        <v>187</v>
      </c>
      <c r="C146" s="119">
        <f>SUMIF('Calculation of Emissions'!B:B, 'Summary and Analysis'!B146, 'Calculation of Emissions'!AC:AC)</f>
        <v>2.3311148739310732</v>
      </c>
      <c r="D146" s="116">
        <f t="shared" si="31"/>
        <v>1.2265273294179671E-3</v>
      </c>
      <c r="E146" s="116">
        <f t="shared" si="32"/>
        <v>1.611590645244924E-4</v>
      </c>
      <c r="F146" s="119">
        <f>SUMIF('Calculation of Emissions'!B:B, 'Summary and Analysis'!B146, 'Calculation of Emissions'!E:E)</f>
        <v>1</v>
      </c>
      <c r="G146" s="116">
        <f t="shared" si="33"/>
        <v>1.2804097311139564E-3</v>
      </c>
      <c r="H146" s="116">
        <f t="shared" si="34"/>
        <v>6.75812664729337E-5</v>
      </c>
    </row>
    <row r="147" spans="2:8" x14ac:dyDescent="0.35">
      <c r="B147" s="217" t="s">
        <v>193</v>
      </c>
      <c r="C147" s="119">
        <f>SUMIF('Calculation of Emissions'!B:B, 'Summary and Analysis'!B147, 'Calculation of Emissions'!AC:AC)</f>
        <v>0</v>
      </c>
      <c r="D147" s="116">
        <f t="shared" si="31"/>
        <v>0</v>
      </c>
      <c r="E147" s="116">
        <f t="shared" si="32"/>
        <v>0</v>
      </c>
      <c r="F147" s="119">
        <f>SUMIF('Calculation of Emissions'!B:B, 'Summary and Analysis'!B147, 'Calculation of Emissions'!E:E)</f>
        <v>0</v>
      </c>
      <c r="G147" s="116">
        <f t="shared" si="33"/>
        <v>0</v>
      </c>
      <c r="H147" s="116">
        <f t="shared" si="34"/>
        <v>0</v>
      </c>
    </row>
    <row r="148" spans="2:8" x14ac:dyDescent="0.35">
      <c r="B148" s="217" t="s">
        <v>194</v>
      </c>
      <c r="C148" s="119">
        <f>SUMIF('Calculation of Emissions'!B:B, 'Summary and Analysis'!B148, 'Calculation of Emissions'!AC:AC)</f>
        <v>50.907818961103956</v>
      </c>
      <c r="D148" s="116">
        <f t="shared" si="31"/>
        <v>2.6785394377223822E-2</v>
      </c>
      <c r="E148" s="116">
        <f t="shared" si="32"/>
        <v>3.5194561076771352E-3</v>
      </c>
      <c r="F148" s="119">
        <f>SUMIF('Calculation of Emissions'!B:B, 'Summary and Analysis'!B148, 'Calculation of Emissions'!E:E)</f>
        <v>13</v>
      </c>
      <c r="G148" s="116">
        <f t="shared" si="33"/>
        <v>1.6645326504481434E-2</v>
      </c>
      <c r="H148" s="116">
        <f t="shared" si="34"/>
        <v>8.7855646414813817E-4</v>
      </c>
    </row>
    <row r="149" spans="2:8" x14ac:dyDescent="0.35">
      <c r="B149" s="217" t="s">
        <v>196</v>
      </c>
      <c r="C149" s="119">
        <f>SUMIF('Calculation of Emissions'!B:B, 'Summary and Analysis'!B149, 'Calculation of Emissions'!AC:AC)</f>
        <v>0</v>
      </c>
      <c r="D149" s="116">
        <f t="shared" si="31"/>
        <v>0</v>
      </c>
      <c r="E149" s="116">
        <f t="shared" si="32"/>
        <v>0</v>
      </c>
      <c r="F149" s="119">
        <f>SUMIF('Calculation of Emissions'!B:B, 'Summary and Analysis'!B149, 'Calculation of Emissions'!E:E)</f>
        <v>0</v>
      </c>
      <c r="G149" s="116">
        <f t="shared" si="33"/>
        <v>0</v>
      </c>
      <c r="H149" s="116">
        <f t="shared" si="34"/>
        <v>0</v>
      </c>
    </row>
    <row r="150" spans="2:8" x14ac:dyDescent="0.35">
      <c r="B150" s="217" t="s">
        <v>200</v>
      </c>
      <c r="C150" s="119">
        <f>SUMIF('Calculation of Emissions'!B:B, 'Summary and Analysis'!B150, 'Calculation of Emissions'!AC:AC)</f>
        <v>9.3276612557242942</v>
      </c>
      <c r="D150" s="116">
        <f t="shared" si="31"/>
        <v>4.9077939391318215E-3</v>
      </c>
      <c r="E150" s="116">
        <f t="shared" si="32"/>
        <v>6.4485760825630056E-4</v>
      </c>
      <c r="F150" s="119">
        <f>SUMIF('Calculation of Emissions'!B:B, 'Summary and Analysis'!B150, 'Calculation of Emissions'!E:E)</f>
        <v>4</v>
      </c>
      <c r="G150" s="116">
        <f t="shared" si="33"/>
        <v>5.1216389244558257E-3</v>
      </c>
      <c r="H150" s="116">
        <f t="shared" si="34"/>
        <v>2.703250658917348E-4</v>
      </c>
    </row>
    <row r="151" spans="2:8" x14ac:dyDescent="0.35">
      <c r="B151" s="217" t="s">
        <v>202</v>
      </c>
      <c r="C151" s="119">
        <f>SUMIF('Calculation of Emissions'!B:B, 'Summary and Analysis'!B151, 'Calculation of Emissions'!AC:AC)</f>
        <v>0</v>
      </c>
      <c r="D151" s="116">
        <f t="shared" si="31"/>
        <v>0</v>
      </c>
      <c r="E151" s="116">
        <f t="shared" si="32"/>
        <v>0</v>
      </c>
      <c r="F151" s="119">
        <f>SUMIF('Calculation of Emissions'!B:B, 'Summary and Analysis'!B151, 'Calculation of Emissions'!E:E)</f>
        <v>0</v>
      </c>
      <c r="G151" s="116">
        <f t="shared" si="33"/>
        <v>0</v>
      </c>
      <c r="H151" s="116">
        <f t="shared" si="34"/>
        <v>0</v>
      </c>
    </row>
    <row r="152" spans="2:8" x14ac:dyDescent="0.35">
      <c r="B152" s="217" t="s">
        <v>208</v>
      </c>
      <c r="C152" s="119">
        <f>SUMIF('Calculation of Emissions'!B:B, 'Summary and Analysis'!B152, 'Calculation of Emissions'!AC:AC)</f>
        <v>33.032492539310731</v>
      </c>
      <c r="D152" s="116">
        <f t="shared" si="31"/>
        <v>1.7380205201958519E-2</v>
      </c>
      <c r="E152" s="116">
        <f t="shared" si="32"/>
        <v>2.2836650634768321E-3</v>
      </c>
      <c r="F152" s="119">
        <f>SUMIF('Calculation of Emissions'!B:B, 'Summary and Analysis'!B152, 'Calculation of Emissions'!E:E)</f>
        <v>10</v>
      </c>
      <c r="G152" s="116">
        <f t="shared" si="33"/>
        <v>1.2804097311139564E-2</v>
      </c>
      <c r="H152" s="116">
        <f t="shared" si="34"/>
        <v>6.7581266472933703E-4</v>
      </c>
    </row>
    <row r="153" spans="2:8" x14ac:dyDescent="0.35">
      <c r="B153" s="217" t="s">
        <v>210</v>
      </c>
      <c r="C153" s="119">
        <f>SUMIF('Calculation of Emissions'!B:B, 'Summary and Analysis'!B153, 'Calculation of Emissions'!AC:AC)</f>
        <v>0</v>
      </c>
      <c r="D153" s="116">
        <f t="shared" si="31"/>
        <v>0</v>
      </c>
      <c r="E153" s="116">
        <f t="shared" si="32"/>
        <v>0</v>
      </c>
      <c r="F153" s="119">
        <f>SUMIF('Calculation of Emissions'!B:B, 'Summary and Analysis'!B153, 'Calculation of Emissions'!E:E)</f>
        <v>0</v>
      </c>
      <c r="G153" s="116">
        <f t="shared" si="33"/>
        <v>0</v>
      </c>
      <c r="H153" s="116">
        <f t="shared" si="34"/>
        <v>0</v>
      </c>
    </row>
    <row r="154" spans="2:8" x14ac:dyDescent="0.35">
      <c r="B154" s="217" t="s">
        <v>211</v>
      </c>
      <c r="C154" s="119">
        <f>SUMIF('Calculation of Emissions'!B:B, 'Summary and Analysis'!B154, 'Calculation of Emissions'!AC:AC)</f>
        <v>0</v>
      </c>
      <c r="D154" s="116">
        <f t="shared" si="31"/>
        <v>0</v>
      </c>
      <c r="E154" s="116">
        <f t="shared" si="32"/>
        <v>0</v>
      </c>
      <c r="F154" s="119">
        <f>SUMIF('Calculation of Emissions'!B:B, 'Summary and Analysis'!B154, 'Calculation of Emissions'!E:E)</f>
        <v>0</v>
      </c>
      <c r="G154" s="116">
        <f t="shared" si="33"/>
        <v>0</v>
      </c>
      <c r="H154" s="116">
        <f t="shared" si="34"/>
        <v>0</v>
      </c>
    </row>
    <row r="155" spans="2:8" x14ac:dyDescent="0.35">
      <c r="B155" s="217" t="s">
        <v>213</v>
      </c>
      <c r="C155" s="119">
        <f>SUMIF('Calculation of Emissions'!B:B, 'Summary and Analysis'!B155, 'Calculation of Emissions'!AC:AC)</f>
        <v>0</v>
      </c>
      <c r="D155" s="116">
        <f t="shared" si="31"/>
        <v>0</v>
      </c>
      <c r="E155" s="116">
        <f t="shared" si="32"/>
        <v>0</v>
      </c>
      <c r="F155" s="119">
        <f>SUMIF('Calculation of Emissions'!B:B, 'Summary and Analysis'!B155, 'Calculation of Emissions'!E:E)</f>
        <v>0</v>
      </c>
      <c r="G155" s="116">
        <f t="shared" si="33"/>
        <v>0</v>
      </c>
      <c r="H155" s="116">
        <f t="shared" si="34"/>
        <v>0</v>
      </c>
    </row>
    <row r="156" spans="2:8" x14ac:dyDescent="0.35">
      <c r="B156" s="217" t="s">
        <v>217</v>
      </c>
      <c r="C156" s="119">
        <f>SUMIF('Calculation of Emissions'!B:B, 'Summary and Analysis'!B156, 'Calculation of Emissions'!AC:AC)</f>
        <v>58.588875478621468</v>
      </c>
      <c r="D156" s="116">
        <f t="shared" si="31"/>
        <v>3.082681929492944E-2</v>
      </c>
      <c r="E156" s="116">
        <f t="shared" si="32"/>
        <v>4.0504775072512343E-3</v>
      </c>
      <c r="F156" s="119">
        <f>SUMIF('Calculation of Emissions'!B:B, 'Summary and Analysis'!B156, 'Calculation of Emissions'!E:E)</f>
        <v>20</v>
      </c>
      <c r="G156" s="116">
        <f t="shared" si="33"/>
        <v>2.5608194622279128E-2</v>
      </c>
      <c r="H156" s="116">
        <f t="shared" si="34"/>
        <v>1.3516253294586741E-3</v>
      </c>
    </row>
    <row r="157" spans="2:8" x14ac:dyDescent="0.35">
      <c r="B157" s="217" t="s">
        <v>231</v>
      </c>
      <c r="C157" s="119">
        <f>SUMIF('Calculation of Emissions'!B:B, 'Summary and Analysis'!B157, 'Calculation of Emissions'!AC:AC)</f>
        <v>0</v>
      </c>
      <c r="D157" s="116">
        <f t="shared" si="31"/>
        <v>0</v>
      </c>
      <c r="E157" s="116">
        <f t="shared" si="32"/>
        <v>0</v>
      </c>
      <c r="F157" s="119">
        <f>SUMIF('Calculation of Emissions'!B:B, 'Summary and Analysis'!B157, 'Calculation of Emissions'!E:E)</f>
        <v>0</v>
      </c>
      <c r="G157" s="116">
        <f t="shared" si="33"/>
        <v>0</v>
      </c>
      <c r="H157" s="116">
        <f t="shared" si="34"/>
        <v>0</v>
      </c>
    </row>
    <row r="158" spans="2:8" x14ac:dyDescent="0.35">
      <c r="B158" s="217" t="s">
        <v>233</v>
      </c>
      <c r="C158" s="119">
        <f>SUMIF('Calculation of Emissions'!B:B, 'Summary and Analysis'!B158, 'Calculation of Emissions'!AC:AC)</f>
        <v>6.9899092678621475</v>
      </c>
      <c r="D158" s="116">
        <f t="shared" si="31"/>
        <v>3.6777744602209403E-3</v>
      </c>
      <c r="E158" s="116">
        <f t="shared" si="32"/>
        <v>4.8323969415548055E-4</v>
      </c>
      <c r="F158" s="119">
        <f>SUMIF('Calculation of Emissions'!B:B, 'Summary and Analysis'!B158, 'Calculation of Emissions'!E:E)</f>
        <v>2</v>
      </c>
      <c r="G158" s="116">
        <f t="shared" si="33"/>
        <v>2.5608194622279128E-3</v>
      </c>
      <c r="H158" s="116">
        <f t="shared" si="34"/>
        <v>1.351625329458674E-4</v>
      </c>
    </row>
    <row r="159" spans="2:8" x14ac:dyDescent="0.35">
      <c r="B159" s="217" t="s">
        <v>234</v>
      </c>
      <c r="C159" s="119">
        <f>SUMIF('Calculation of Emissions'!B:B, 'Summary and Analysis'!B159, 'Calculation of Emissions'!AC:AC)</f>
        <v>14.458481655724293</v>
      </c>
      <c r="D159" s="116">
        <f t="shared" si="27"/>
        <v>7.6073998287046838E-3</v>
      </c>
      <c r="E159" s="116">
        <f t="shared" si="28"/>
        <v>9.9957123698141636E-4</v>
      </c>
      <c r="F159" s="119">
        <f>SUMIF('Calculation of Emissions'!B:B, 'Summary and Analysis'!B159, 'Calculation of Emissions'!E:E)</f>
        <v>4</v>
      </c>
      <c r="G159" s="116">
        <f t="shared" si="29"/>
        <v>5.1216389244558257E-3</v>
      </c>
      <c r="H159" s="116">
        <f t="shared" si="30"/>
        <v>2.703250658917348E-4</v>
      </c>
    </row>
    <row r="160" spans="2:8" x14ac:dyDescent="0.35">
      <c r="B160" s="83"/>
      <c r="C160" s="119">
        <f>SUMIF('Calculation of Emissions'!B:B, 'Summary and Analysis'!B160, 'Calculation of Emissions'!AC:AC)</f>
        <v>0</v>
      </c>
      <c r="D160" s="116">
        <f t="shared" si="27"/>
        <v>0</v>
      </c>
      <c r="E160" s="116">
        <f t="shared" si="28"/>
        <v>0</v>
      </c>
      <c r="F160" s="119">
        <f>SUMIF('Calculation of Emissions'!B:B, 'Summary and Analysis'!B160, 'Calculation of Emissions'!E:E)</f>
        <v>0</v>
      </c>
      <c r="G160" s="116">
        <f t="shared" si="29"/>
        <v>0</v>
      </c>
      <c r="H160" s="116">
        <f t="shared" si="30"/>
        <v>0</v>
      </c>
    </row>
    <row r="161" spans="2:32" x14ac:dyDescent="0.35">
      <c r="B161" s="83"/>
      <c r="C161" s="119">
        <f>SUMIF('Calculation of Emissions'!B:B, 'Summary and Analysis'!B161, 'Calculation of Emissions'!AC:AC)</f>
        <v>0</v>
      </c>
      <c r="D161" s="116">
        <f t="shared" si="27"/>
        <v>0</v>
      </c>
      <c r="E161" s="116">
        <f t="shared" si="28"/>
        <v>0</v>
      </c>
      <c r="F161" s="119">
        <f>SUMIF('Calculation of Emissions'!B:B, 'Summary and Analysis'!B161, 'Calculation of Emissions'!E:E)</f>
        <v>0</v>
      </c>
      <c r="G161" s="116">
        <f t="shared" si="29"/>
        <v>0</v>
      </c>
      <c r="H161" s="116">
        <f t="shared" si="30"/>
        <v>0</v>
      </c>
    </row>
    <row r="162" spans="2:32" x14ac:dyDescent="0.35">
      <c r="B162" s="83"/>
      <c r="C162" s="119">
        <f>SUMIF('Calculation of Emissions'!B:B, 'Summary and Analysis'!B162, 'Calculation of Emissions'!AC:AC)</f>
        <v>0</v>
      </c>
      <c r="D162" s="116">
        <f t="shared" si="27"/>
        <v>0</v>
      </c>
      <c r="E162" s="116">
        <f t="shared" si="28"/>
        <v>0</v>
      </c>
      <c r="F162" s="119">
        <f>SUMIF('Calculation of Emissions'!B:B, 'Summary and Analysis'!B162, 'Calculation of Emissions'!E:E)</f>
        <v>0</v>
      </c>
      <c r="G162" s="116">
        <f t="shared" si="29"/>
        <v>0</v>
      </c>
      <c r="H162" s="116">
        <f t="shared" si="30"/>
        <v>0</v>
      </c>
    </row>
    <row r="163" spans="2:32" x14ac:dyDescent="0.35">
      <c r="B163" s="83"/>
      <c r="C163" s="119">
        <f>SUMIF('Calculation of Emissions'!B:B, 'Summary and Analysis'!B163, 'Calculation of Emissions'!AC:AC)</f>
        <v>0</v>
      </c>
      <c r="D163" s="116">
        <f t="shared" si="27"/>
        <v>0</v>
      </c>
      <c r="E163" s="116">
        <f t="shared" si="28"/>
        <v>0</v>
      </c>
      <c r="F163" s="119">
        <f>SUMIF('Calculation of Emissions'!B:B, 'Summary and Analysis'!B163, 'Calculation of Emissions'!E:E)</f>
        <v>0</v>
      </c>
      <c r="G163" s="116">
        <f t="shared" si="29"/>
        <v>0</v>
      </c>
      <c r="H163" s="116">
        <f t="shared" si="30"/>
        <v>0</v>
      </c>
    </row>
    <row r="164" spans="2:32" x14ac:dyDescent="0.35">
      <c r="B164" s="83"/>
      <c r="C164" s="119">
        <f>SUMIF('Calculation of Emissions'!B:B, 'Summary and Analysis'!B164, 'Calculation of Emissions'!AC:AC)</f>
        <v>0</v>
      </c>
      <c r="D164" s="116">
        <f t="shared" si="27"/>
        <v>0</v>
      </c>
      <c r="E164" s="116">
        <f t="shared" si="28"/>
        <v>0</v>
      </c>
      <c r="F164" s="119">
        <f>SUMIF('Calculation of Emissions'!B:B, 'Summary and Analysis'!B164, 'Calculation of Emissions'!E:E)</f>
        <v>0</v>
      </c>
      <c r="G164" s="116">
        <f t="shared" si="29"/>
        <v>0</v>
      </c>
      <c r="H164" s="116">
        <f t="shared" si="30"/>
        <v>0</v>
      </c>
    </row>
    <row r="165" spans="2:32" x14ac:dyDescent="0.35">
      <c r="B165" s="83"/>
      <c r="C165" s="119">
        <f>SUMIF('Calculation of Emissions'!B:B, 'Summary and Analysis'!B165, 'Calculation of Emissions'!AC:AC)</f>
        <v>0</v>
      </c>
      <c r="D165" s="116">
        <f t="shared" si="27"/>
        <v>0</v>
      </c>
      <c r="E165" s="116">
        <f t="shared" si="28"/>
        <v>0</v>
      </c>
      <c r="F165" s="119">
        <f>SUMIF('Calculation of Emissions'!B:B, 'Summary and Analysis'!B165, 'Calculation of Emissions'!E:E)</f>
        <v>0</v>
      </c>
      <c r="G165" s="116">
        <f t="shared" si="29"/>
        <v>0</v>
      </c>
      <c r="H165" s="116">
        <f t="shared" si="30"/>
        <v>0</v>
      </c>
    </row>
    <row r="166" spans="2:32" x14ac:dyDescent="0.35">
      <c r="B166" s="83"/>
      <c r="C166" s="119">
        <f>SUMIF('Calculation of Emissions'!B:B, 'Summary and Analysis'!B166, 'Calculation of Emissions'!AC:AC)</f>
        <v>0</v>
      </c>
      <c r="D166" s="116">
        <f t="shared" si="27"/>
        <v>0</v>
      </c>
      <c r="E166" s="116">
        <f t="shared" si="28"/>
        <v>0</v>
      </c>
      <c r="F166" s="119">
        <f>SUMIF('Calculation of Emissions'!B:B, 'Summary and Analysis'!B166, 'Calculation of Emissions'!E:E)</f>
        <v>0</v>
      </c>
      <c r="G166" s="116">
        <f t="shared" si="29"/>
        <v>0</v>
      </c>
      <c r="H166" s="116">
        <f t="shared" si="30"/>
        <v>0</v>
      </c>
    </row>
    <row r="167" spans="2:32" x14ac:dyDescent="0.35">
      <c r="B167" s="83"/>
      <c r="C167" s="119">
        <f>SUMIF('Calculation of Emissions'!B:B, 'Summary and Analysis'!B167, 'Calculation of Emissions'!AC:AC)</f>
        <v>0</v>
      </c>
      <c r="D167" s="116">
        <f t="shared" si="27"/>
        <v>0</v>
      </c>
      <c r="E167" s="116">
        <f t="shared" si="28"/>
        <v>0</v>
      </c>
      <c r="F167" s="119">
        <f>SUMIF('Calculation of Emissions'!B:B, 'Summary and Analysis'!B167, 'Calculation of Emissions'!E:E)</f>
        <v>0</v>
      </c>
      <c r="G167" s="116">
        <f t="shared" si="29"/>
        <v>0</v>
      </c>
      <c r="H167" s="116">
        <f t="shared" si="30"/>
        <v>0</v>
      </c>
    </row>
    <row r="168" spans="2:32" x14ac:dyDescent="0.35">
      <c r="B168" s="83"/>
      <c r="C168" s="119">
        <f>SUMIF('Calculation of Emissions'!B:B, 'Summary and Analysis'!B168, 'Calculation of Emissions'!AC:AC)</f>
        <v>0</v>
      </c>
      <c r="D168" s="116">
        <f t="shared" si="27"/>
        <v>0</v>
      </c>
      <c r="E168" s="116">
        <f t="shared" si="28"/>
        <v>0</v>
      </c>
      <c r="F168" s="119">
        <f>SUMIF('Calculation of Emissions'!B:B, 'Summary and Analysis'!B168, 'Calculation of Emissions'!E:E)</f>
        <v>0</v>
      </c>
      <c r="G168" s="116">
        <f t="shared" si="29"/>
        <v>0</v>
      </c>
      <c r="H168" s="116">
        <f t="shared" si="30"/>
        <v>0</v>
      </c>
    </row>
    <row r="169" spans="2:32" x14ac:dyDescent="0.35">
      <c r="B169" s="83"/>
      <c r="C169" s="119">
        <f>SUMIF('Calculation of Emissions'!B:B, 'Summary and Analysis'!B169, 'Calculation of Emissions'!AC:AC)</f>
        <v>0</v>
      </c>
      <c r="D169" s="116">
        <f t="shared" si="27"/>
        <v>0</v>
      </c>
      <c r="E169" s="116">
        <f t="shared" si="28"/>
        <v>0</v>
      </c>
      <c r="F169" s="119">
        <f>SUMIF('Calculation of Emissions'!B:B, 'Summary and Analysis'!B169, 'Calculation of Emissions'!E:E)</f>
        <v>0</v>
      </c>
      <c r="G169" s="116">
        <f t="shared" si="29"/>
        <v>0</v>
      </c>
      <c r="H169" s="116">
        <f t="shared" si="30"/>
        <v>0</v>
      </c>
    </row>
    <row r="170" spans="2:32" x14ac:dyDescent="0.35">
      <c r="B170" s="83"/>
      <c r="C170" s="119">
        <f>SUMIF('Calculation of Emissions'!B:B, 'Summary and Analysis'!B170, 'Calculation of Emissions'!AC:AC)</f>
        <v>0</v>
      </c>
      <c r="D170" s="116">
        <f t="shared" si="27"/>
        <v>0</v>
      </c>
      <c r="E170" s="116">
        <f t="shared" si="28"/>
        <v>0</v>
      </c>
      <c r="F170" s="119">
        <f>SUMIF('Calculation of Emissions'!B:B, 'Summary and Analysis'!B170, 'Calculation of Emissions'!E:E)</f>
        <v>0</v>
      </c>
      <c r="G170" s="116">
        <f t="shared" si="29"/>
        <v>0</v>
      </c>
      <c r="H170" s="116">
        <f t="shared" si="30"/>
        <v>0</v>
      </c>
    </row>
    <row r="171" spans="2:32" x14ac:dyDescent="0.35">
      <c r="B171" s="83"/>
      <c r="C171" s="119">
        <f>SUMIF('Calculation of Emissions'!B:B, 'Summary and Analysis'!B171, 'Calculation of Emissions'!AC:AC)</f>
        <v>0</v>
      </c>
      <c r="D171" s="116">
        <f t="shared" si="27"/>
        <v>0</v>
      </c>
      <c r="E171" s="116">
        <f t="shared" si="28"/>
        <v>0</v>
      </c>
      <c r="F171" s="119">
        <f>SUMIF('Calculation of Emissions'!B:B, 'Summary and Analysis'!B171, 'Calculation of Emissions'!E:E)</f>
        <v>0</v>
      </c>
      <c r="G171" s="116">
        <f t="shared" si="29"/>
        <v>0</v>
      </c>
      <c r="H171" s="116">
        <f t="shared" si="30"/>
        <v>0</v>
      </c>
    </row>
    <row r="172" spans="2:32" x14ac:dyDescent="0.35">
      <c r="B172" s="83"/>
      <c r="C172" s="119">
        <f>SUMIF('Calculation of Emissions'!B:B, 'Summary and Analysis'!B172, 'Calculation of Emissions'!AC:AC)</f>
        <v>0</v>
      </c>
      <c r="D172" s="116">
        <f t="shared" si="27"/>
        <v>0</v>
      </c>
      <c r="E172" s="116">
        <f t="shared" si="28"/>
        <v>0</v>
      </c>
      <c r="F172" s="119">
        <f>SUMIF('Calculation of Emissions'!B:B, 'Summary and Analysis'!B172, 'Calculation of Emissions'!E:E)</f>
        <v>0</v>
      </c>
      <c r="G172" s="116">
        <f t="shared" si="29"/>
        <v>0</v>
      </c>
      <c r="H172" s="116">
        <f t="shared" si="30"/>
        <v>0</v>
      </c>
    </row>
    <row r="173" spans="2:32" ht="15" thickBot="1" x14ac:dyDescent="0.4">
      <c r="B173" s="193"/>
      <c r="C173" s="120">
        <f>SUMIF('Calculation of Emissions'!B:B, 'Summary and Analysis'!B173, 'Calculation of Emissions'!AC:AC)</f>
        <v>0</v>
      </c>
      <c r="D173" s="129">
        <f t="shared" si="27"/>
        <v>0</v>
      </c>
      <c r="E173" s="129">
        <f t="shared" si="28"/>
        <v>0</v>
      </c>
      <c r="F173" s="120">
        <f>SUMIF('Calculation of Emissions'!B:B, 'Summary and Analysis'!B173, 'Calculation of Emissions'!E:E)</f>
        <v>0</v>
      </c>
      <c r="G173" s="129">
        <f t="shared" si="29"/>
        <v>0</v>
      </c>
      <c r="H173" s="129">
        <f t="shared" si="30"/>
        <v>0</v>
      </c>
    </row>
    <row r="174" spans="2:32" ht="15" thickTop="1" x14ac:dyDescent="0.35">
      <c r="B174" s="158" t="s">
        <v>268</v>
      </c>
      <c r="C174" s="125">
        <f>SUM(C100:C173)</f>
        <v>1900.5812736657681</v>
      </c>
      <c r="D174" s="126"/>
      <c r="E174" s="126"/>
      <c r="F174" s="125">
        <f>SUM(F100:F173)</f>
        <v>781</v>
      </c>
      <c r="G174" s="95"/>
      <c r="H174" s="95"/>
    </row>
    <row r="176" spans="2:32" s="8" customFormat="1" ht="15.5" x14ac:dyDescent="0.35">
      <c r="B176" s="273" t="s">
        <v>271</v>
      </c>
      <c r="C176" s="273"/>
      <c r="D176" s="273"/>
      <c r="E176" s="273"/>
      <c r="F176" s="273"/>
      <c r="G176" s="273"/>
      <c r="H176" s="273"/>
      <c r="I176" s="273"/>
      <c r="J176" s="273"/>
      <c r="K176" s="273"/>
      <c r="L176" s="273"/>
      <c r="M176" s="273"/>
      <c r="N176" s="273"/>
      <c r="O176" s="273"/>
      <c r="P176" s="273"/>
      <c r="Q176" s="273"/>
      <c r="R176" s="273"/>
      <c r="S176" s="273"/>
      <c r="T176" s="273"/>
      <c r="U176" s="273"/>
      <c r="V176" s="273"/>
      <c r="W176" s="273"/>
      <c r="X176" s="273"/>
      <c r="Y176" s="273"/>
      <c r="Z176" s="273"/>
      <c r="AA176" s="273"/>
      <c r="AB176" s="273"/>
      <c r="AC176" s="273"/>
      <c r="AD176" s="273"/>
      <c r="AE176" s="273"/>
      <c r="AF176" s="273"/>
    </row>
    <row r="177" spans="2:32" s="10" customFormat="1" ht="15.5" x14ac:dyDescent="0.35">
      <c r="B177" s="72"/>
      <c r="C177" s="115"/>
      <c r="D177" s="115"/>
      <c r="E177" s="115"/>
      <c r="F177" s="115"/>
      <c r="G177" s="115"/>
      <c r="H177" s="115"/>
      <c r="I177" s="115"/>
      <c r="J177" s="115"/>
      <c r="K177" s="115"/>
      <c r="L177" s="70"/>
      <c r="M177" s="163"/>
      <c r="N177" s="68"/>
      <c r="O177" s="68"/>
      <c r="P177" s="68"/>
      <c r="Q177" s="68"/>
      <c r="R177" s="68"/>
      <c r="S177" s="68"/>
      <c r="T177" s="68"/>
      <c r="U177" s="68"/>
      <c r="V177" s="68"/>
      <c r="W177" s="68"/>
      <c r="X177" s="68"/>
      <c r="Y177" s="68"/>
      <c r="Z177" s="68"/>
      <c r="AA177" s="68"/>
      <c r="AB177" s="68"/>
      <c r="AC177" s="68"/>
      <c r="AD177" s="68"/>
      <c r="AE177" s="68"/>
      <c r="AF177" s="68"/>
    </row>
    <row r="178" spans="2:32" ht="43.5" x14ac:dyDescent="0.35">
      <c r="B178" s="96" t="s">
        <v>270</v>
      </c>
      <c r="C178" s="96" t="s">
        <v>300</v>
      </c>
      <c r="D178" s="96" t="s">
        <v>309</v>
      </c>
      <c r="E178" s="96" t="s">
        <v>308</v>
      </c>
      <c r="F178" s="96" t="s">
        <v>279</v>
      </c>
      <c r="G178" s="96" t="s">
        <v>289</v>
      </c>
      <c r="H178" s="96" t="s">
        <v>288</v>
      </c>
    </row>
    <row r="179" spans="2:32" x14ac:dyDescent="0.35">
      <c r="B179" s="157" t="s">
        <v>4</v>
      </c>
      <c r="C179" s="110">
        <f>SUMIF('Calculation of Emissions'!B:B, 'Summary and Analysis'!B179, 'Calculation of Emissions'!AC:AC)</f>
        <v>7.9394647017932201</v>
      </c>
      <c r="D179" s="130">
        <f t="shared" ref="D179:D210" si="35">C179/$C$244</f>
        <v>8.8732357458161653E-4</v>
      </c>
      <c r="E179" s="130">
        <f t="shared" ref="E179:E210" si="36">C179/$C$15</f>
        <v>5.4888616536023034E-4</v>
      </c>
      <c r="F179" s="110">
        <f>SUMIF('Calculation of Emissions'!B:B, 'Summary and Analysis'!B179, 'Calculation of Emissions'!E:E)</f>
        <v>3</v>
      </c>
      <c r="G179" s="112">
        <f>F179/$F$244</f>
        <v>1.1202389843166542E-3</v>
      </c>
      <c r="H179" s="112">
        <f t="shared" ref="H179:H210" si="37">F179/$F$15</f>
        <v>2.0274379941880111E-4</v>
      </c>
    </row>
    <row r="180" spans="2:32" x14ac:dyDescent="0.35">
      <c r="B180" s="217" t="s">
        <v>18</v>
      </c>
      <c r="C180" s="119">
        <f>SUMIF('Calculation of Emissions'!B:B, 'Summary and Analysis'!B180, 'Calculation of Emissions'!AC:AC)</f>
        <v>21.463743759579657</v>
      </c>
      <c r="D180" s="131">
        <f t="shared" si="35"/>
        <v>2.3988123320647157E-3</v>
      </c>
      <c r="E180" s="131">
        <f t="shared" si="36"/>
        <v>1.4838723325779559E-3</v>
      </c>
      <c r="F180" s="119">
        <f>SUMIF('Calculation of Emissions'!B:B, 'Summary and Analysis'!B180, 'Calculation of Emissions'!E:E)</f>
        <v>9</v>
      </c>
      <c r="G180" s="116">
        <f t="shared" ref="G180:G243" si="38">F180/$F$244</f>
        <v>3.3607169529499626E-3</v>
      </c>
      <c r="H180" s="116">
        <f t="shared" si="37"/>
        <v>6.0823139825640332E-4</v>
      </c>
    </row>
    <row r="181" spans="2:32" x14ac:dyDescent="0.35">
      <c r="B181" s="217" t="s">
        <v>19</v>
      </c>
      <c r="C181" s="119">
        <f>SUMIF('Calculation of Emissions'!B:B, 'Summary and Analysis'!B181, 'Calculation of Emissions'!AC:AC)</f>
        <v>494.66287073361929</v>
      </c>
      <c r="D181" s="131">
        <f t="shared" si="35"/>
        <v>5.5284083141401541E-2</v>
      </c>
      <c r="E181" s="131">
        <f t="shared" si="36"/>
        <v>3.4197973851024882E-2</v>
      </c>
      <c r="F181" s="119">
        <f>SUMIF('Calculation of Emissions'!B:B, 'Summary and Analysis'!B181, 'Calculation of Emissions'!E:E)</f>
        <v>139</v>
      </c>
      <c r="G181" s="116">
        <f t="shared" si="38"/>
        <v>5.190440627333831E-2</v>
      </c>
      <c r="H181" s="116">
        <f t="shared" si="37"/>
        <v>9.3937960397377854E-3</v>
      </c>
    </row>
    <row r="182" spans="2:32" x14ac:dyDescent="0.35">
      <c r="B182" s="217" t="s">
        <v>26</v>
      </c>
      <c r="C182" s="119">
        <f>SUMIF('Calculation of Emissions'!B:B, 'Summary and Analysis'!B182, 'Calculation of Emissions'!AC:AC)</f>
        <v>3.4124893029310739</v>
      </c>
      <c r="D182" s="131">
        <f t="shared" si="35"/>
        <v>3.8138367260634394E-4</v>
      </c>
      <c r="E182" s="131">
        <f t="shared" si="36"/>
        <v>2.3591869706223245E-4</v>
      </c>
      <c r="F182" s="119">
        <f>SUMIF('Calculation of Emissions'!B:B, 'Summary and Analysis'!B182, 'Calculation of Emissions'!E:E)</f>
        <v>1</v>
      </c>
      <c r="G182" s="116">
        <f t="shared" si="38"/>
        <v>3.734129947722181E-4</v>
      </c>
      <c r="H182" s="116">
        <f t="shared" si="37"/>
        <v>6.75812664729337E-5</v>
      </c>
    </row>
    <row r="183" spans="2:32" x14ac:dyDescent="0.35">
      <c r="B183" s="217" t="s">
        <v>32</v>
      </c>
      <c r="C183" s="119">
        <f>SUMIF('Calculation of Emissions'!B:B, 'Summary and Analysis'!B183, 'Calculation of Emissions'!AC:AC)</f>
        <v>19.454091730924294</v>
      </c>
      <c r="D183" s="131">
        <f t="shared" si="35"/>
        <v>2.1742113433697329E-3</v>
      </c>
      <c r="E183" s="131">
        <f t="shared" si="36"/>
        <v>1.3449372485202222E-3</v>
      </c>
      <c r="F183" s="119">
        <f>SUMIF('Calculation of Emissions'!B:B, 'Summary and Analysis'!B183, 'Calculation of Emissions'!E:E)</f>
        <v>4</v>
      </c>
      <c r="G183" s="116">
        <f t="shared" si="38"/>
        <v>1.4936519790888724E-3</v>
      </c>
      <c r="H183" s="116">
        <f t="shared" si="37"/>
        <v>2.703250658917348E-4</v>
      </c>
    </row>
    <row r="184" spans="2:32" x14ac:dyDescent="0.35">
      <c r="B184" s="217" t="s">
        <v>36</v>
      </c>
      <c r="C184" s="119">
        <f>SUMIF('Calculation of Emissions'!B:B, 'Summary and Analysis'!B184, 'Calculation of Emissions'!AC:AC)</f>
        <v>4.3619512199310728</v>
      </c>
      <c r="D184" s="131">
        <f t="shared" si="35"/>
        <v>4.8749661268041082E-4</v>
      </c>
      <c r="E184" s="131">
        <f t="shared" si="36"/>
        <v>3.015587030767432E-4</v>
      </c>
      <c r="F184" s="119">
        <f>SUMIF('Calculation of Emissions'!B:B, 'Summary and Analysis'!B184, 'Calculation of Emissions'!E:E)</f>
        <v>1</v>
      </c>
      <c r="G184" s="116">
        <f t="shared" si="38"/>
        <v>3.734129947722181E-4</v>
      </c>
      <c r="H184" s="116">
        <f t="shared" si="37"/>
        <v>6.75812664729337E-5</v>
      </c>
    </row>
    <row r="185" spans="2:32" x14ac:dyDescent="0.35">
      <c r="B185" s="217" t="s">
        <v>45</v>
      </c>
      <c r="C185" s="119">
        <f>SUMIF('Calculation of Emissions'!B:B, 'Summary and Analysis'!B185, 'Calculation of Emissions'!AC:AC)</f>
        <v>3588.6856221881762</v>
      </c>
      <c r="D185" s="131">
        <f t="shared" si="35"/>
        <v>0.40107557296784108</v>
      </c>
      <c r="E185" s="131">
        <f t="shared" si="36"/>
        <v>0.24809983592487825</v>
      </c>
      <c r="F185" s="119">
        <f>SUMIF('Calculation of Emissions'!B:B, 'Summary and Analysis'!B185, 'Calculation of Emissions'!E:E)</f>
        <v>984</v>
      </c>
      <c r="G185" s="116">
        <f t="shared" si="38"/>
        <v>0.36743838685586261</v>
      </c>
      <c r="H185" s="116">
        <f t="shared" si="37"/>
        <v>6.6499966209366768E-2</v>
      </c>
    </row>
    <row r="186" spans="2:32" x14ac:dyDescent="0.35">
      <c r="B186" s="217" t="s">
        <v>47</v>
      </c>
      <c r="C186" s="119">
        <f>SUMIF('Calculation of Emissions'!B:B, 'Summary and Analysis'!B186, 'Calculation of Emissions'!AC:AC)</f>
        <v>0</v>
      </c>
      <c r="D186" s="131">
        <f t="shared" si="35"/>
        <v>0</v>
      </c>
      <c r="E186" s="131">
        <f t="shared" si="36"/>
        <v>0</v>
      </c>
      <c r="F186" s="119">
        <f>SUMIF('Calculation of Emissions'!B:B, 'Summary and Analysis'!B186, 'Calculation of Emissions'!E:E)</f>
        <v>0</v>
      </c>
      <c r="G186" s="116">
        <f t="shared" si="38"/>
        <v>0</v>
      </c>
      <c r="H186" s="116">
        <f t="shared" si="37"/>
        <v>0</v>
      </c>
    </row>
    <row r="187" spans="2:32" x14ac:dyDescent="0.35">
      <c r="B187" s="217" t="s">
        <v>60</v>
      </c>
      <c r="C187" s="119">
        <f>SUMIF('Calculation of Emissions'!B:B, 'Summary and Analysis'!B187, 'Calculation of Emissions'!AC:AC)</f>
        <v>0</v>
      </c>
      <c r="D187" s="131">
        <f t="shared" si="35"/>
        <v>0</v>
      </c>
      <c r="E187" s="131">
        <f t="shared" si="36"/>
        <v>0</v>
      </c>
      <c r="F187" s="119">
        <f>SUMIF('Calculation of Emissions'!B:B, 'Summary and Analysis'!B187, 'Calculation of Emissions'!E:E)</f>
        <v>0</v>
      </c>
      <c r="G187" s="116">
        <f t="shared" si="38"/>
        <v>0</v>
      </c>
      <c r="H187" s="116">
        <f t="shared" si="37"/>
        <v>0</v>
      </c>
    </row>
    <row r="188" spans="2:32" x14ac:dyDescent="0.35">
      <c r="B188" s="217" t="s">
        <v>90</v>
      </c>
      <c r="C188" s="119">
        <f>SUMIF('Calculation of Emissions'!B:B, 'Summary and Analysis'!B188, 'Calculation of Emissions'!AC:AC)</f>
        <v>210.43755030655367</v>
      </c>
      <c r="D188" s="131">
        <f t="shared" si="35"/>
        <v>2.3518739156562492E-2</v>
      </c>
      <c r="E188" s="131">
        <f t="shared" si="36"/>
        <v>1.4548368734415605E-2</v>
      </c>
      <c r="F188" s="119">
        <f>SUMIF('Calculation of Emissions'!B:B, 'Summary and Analysis'!B188, 'Calculation of Emissions'!E:E)</f>
        <v>50</v>
      </c>
      <c r="G188" s="116">
        <f t="shared" si="38"/>
        <v>1.8670649738610903E-2</v>
      </c>
      <c r="H188" s="116">
        <f t="shared" si="37"/>
        <v>3.3790633236466853E-3</v>
      </c>
    </row>
    <row r="189" spans="2:32" x14ac:dyDescent="0.35">
      <c r="B189" s="217" t="s">
        <v>93</v>
      </c>
      <c r="C189" s="119">
        <f>SUMIF('Calculation of Emissions'!B:B, 'Summary and Analysis'!B189, 'Calculation of Emissions'!AC:AC)</f>
        <v>2123.5815863820962</v>
      </c>
      <c r="D189" s="131">
        <f t="shared" si="35"/>
        <v>0.2373338852074838</v>
      </c>
      <c r="E189" s="131">
        <f t="shared" si="36"/>
        <v>0.14681147880355186</v>
      </c>
      <c r="F189" s="119">
        <f>SUMIF('Calculation of Emissions'!B:B, 'Summary and Analysis'!B189, 'Calculation of Emissions'!E:E)</f>
        <v>695</v>
      </c>
      <c r="G189" s="116">
        <f t="shared" si="38"/>
        <v>0.25952203136669155</v>
      </c>
      <c r="H189" s="116">
        <f t="shared" si="37"/>
        <v>4.6968980198688927E-2</v>
      </c>
    </row>
    <row r="190" spans="2:32" x14ac:dyDescent="0.35">
      <c r="B190" s="217" t="s">
        <v>94</v>
      </c>
      <c r="C190" s="119">
        <f>SUMIF('Calculation of Emissions'!B:B, 'Summary and Analysis'!B190, 'Calculation of Emissions'!AC:AC)</f>
        <v>171.05396579365652</v>
      </c>
      <c r="D190" s="131">
        <f t="shared" si="35"/>
        <v>1.9117185109483206E-2</v>
      </c>
      <c r="E190" s="131">
        <f t="shared" si="36"/>
        <v>1.1825627908256104E-2</v>
      </c>
      <c r="F190" s="119">
        <f>SUMIF('Calculation of Emissions'!B:B, 'Summary and Analysis'!B190, 'Calculation of Emissions'!E:E)</f>
        <v>34</v>
      </c>
      <c r="G190" s="116">
        <f t="shared" si="38"/>
        <v>1.2696041822255415E-2</v>
      </c>
      <c r="H190" s="116">
        <f t="shared" si="37"/>
        <v>2.2977630600797458E-3</v>
      </c>
    </row>
    <row r="191" spans="2:32" x14ac:dyDescent="0.35">
      <c r="B191" s="217" t="s">
        <v>95</v>
      </c>
      <c r="C191" s="119">
        <f>SUMIF('Calculation of Emissions'!B:B, 'Summary and Analysis'!B191, 'Calculation of Emissions'!AC:AC)</f>
        <v>65.875048791863279</v>
      </c>
      <c r="D191" s="131">
        <f t="shared" si="35"/>
        <v>7.3622701233916127E-3</v>
      </c>
      <c r="E191" s="131">
        <f t="shared" si="36"/>
        <v>4.5541990905403514E-3</v>
      </c>
      <c r="F191" s="119">
        <f>SUMIF('Calculation of Emissions'!B:B, 'Summary and Analysis'!B191, 'Calculation of Emissions'!E:E)</f>
        <v>31</v>
      </c>
      <c r="G191" s="116">
        <f t="shared" si="38"/>
        <v>1.157580283793876E-2</v>
      </c>
      <c r="H191" s="116">
        <f t="shared" si="37"/>
        <v>2.0950192606609447E-3</v>
      </c>
    </row>
    <row r="192" spans="2:32" x14ac:dyDescent="0.35">
      <c r="B192" s="217" t="s">
        <v>96</v>
      </c>
      <c r="C192" s="119">
        <f>SUMIF('Calculation of Emissions'!B:B, 'Summary and Analysis'!B192, 'Calculation of Emissions'!AC:AC)</f>
        <v>129.15016880551974</v>
      </c>
      <c r="D192" s="131">
        <f t="shared" si="35"/>
        <v>1.4433969259470311E-2</v>
      </c>
      <c r="E192" s="131">
        <f t="shared" si="36"/>
        <v>8.9286549627555015E-3</v>
      </c>
      <c r="F192" s="119">
        <f>SUMIF('Calculation of Emissions'!B:B, 'Summary and Analysis'!B192, 'Calculation of Emissions'!E:E)</f>
        <v>65</v>
      </c>
      <c r="G192" s="116">
        <f t="shared" si="38"/>
        <v>2.4271844660194174E-2</v>
      </c>
      <c r="H192" s="116">
        <f t="shared" si="37"/>
        <v>4.3927823207406905E-3</v>
      </c>
    </row>
    <row r="193" spans="2:8" x14ac:dyDescent="0.35">
      <c r="B193" s="217" t="s">
        <v>99</v>
      </c>
      <c r="C193" s="119">
        <f>SUMIF('Calculation of Emissions'!B:B, 'Summary and Analysis'!B193, 'Calculation of Emissions'!AC:AC)</f>
        <v>1.7995546765310733</v>
      </c>
      <c r="D193" s="131">
        <f t="shared" si="35"/>
        <v>2.0112027047289018E-4</v>
      </c>
      <c r="E193" s="131">
        <f t="shared" si="36"/>
        <v>1.2441023455071417E-4</v>
      </c>
      <c r="F193" s="119">
        <f>SUMIF('Calculation of Emissions'!B:B, 'Summary and Analysis'!B193, 'Calculation of Emissions'!E:E)</f>
        <v>1</v>
      </c>
      <c r="G193" s="116">
        <f t="shared" si="38"/>
        <v>3.734129947722181E-4</v>
      </c>
      <c r="H193" s="116">
        <f t="shared" si="37"/>
        <v>6.75812664729337E-5</v>
      </c>
    </row>
    <row r="194" spans="2:8" x14ac:dyDescent="0.35">
      <c r="B194" s="217" t="s">
        <v>103</v>
      </c>
      <c r="C194" s="119">
        <f>SUMIF('Calculation of Emissions'!B:B, 'Summary and Analysis'!B194, 'Calculation of Emissions'!AC:AC)</f>
        <v>92.816957506483618</v>
      </c>
      <c r="D194" s="131">
        <f t="shared" si="35"/>
        <v>1.0373328380418568E-2</v>
      </c>
      <c r="E194" s="131">
        <f t="shared" si="36"/>
        <v>6.4167983358664601E-3</v>
      </c>
      <c r="F194" s="119">
        <f>SUMIF('Calculation of Emissions'!B:B, 'Summary and Analysis'!B194, 'Calculation of Emissions'!E:E)</f>
        <v>22</v>
      </c>
      <c r="G194" s="116">
        <f t="shared" si="38"/>
        <v>8.215085884988798E-3</v>
      </c>
      <c r="H194" s="116">
        <f t="shared" si="37"/>
        <v>1.4867878624045415E-3</v>
      </c>
    </row>
    <row r="195" spans="2:8" x14ac:dyDescent="0.35">
      <c r="B195" s="217" t="s">
        <v>105</v>
      </c>
      <c r="C195" s="119">
        <f>SUMIF('Calculation of Emissions'!B:B, 'Summary and Analysis'!B195, 'Calculation of Emissions'!AC:AC)</f>
        <v>36.244592878621468</v>
      </c>
      <c r="D195" s="131">
        <f t="shared" si="35"/>
        <v>4.0507367839358165E-3</v>
      </c>
      <c r="E195" s="131">
        <f t="shared" si="36"/>
        <v>2.5057300898001251E-3</v>
      </c>
      <c r="F195" s="119">
        <f>SUMIF('Calculation of Emissions'!B:B, 'Summary and Analysis'!B195, 'Calculation of Emissions'!E:E)</f>
        <v>20</v>
      </c>
      <c r="G195" s="116">
        <f t="shared" si="38"/>
        <v>7.4682598954443615E-3</v>
      </c>
      <c r="H195" s="116">
        <f t="shared" si="37"/>
        <v>1.3516253294586741E-3</v>
      </c>
    </row>
    <row r="196" spans="2:8" x14ac:dyDescent="0.35">
      <c r="B196" s="217" t="s">
        <v>106</v>
      </c>
      <c r="C196" s="119">
        <f>SUMIF('Calculation of Emissions'!B:B, 'Summary and Analysis'!B196, 'Calculation of Emissions'!AC:AC)</f>
        <v>65.598489837001139</v>
      </c>
      <c r="D196" s="131">
        <f t="shared" si="35"/>
        <v>7.3313615811122571E-3</v>
      </c>
      <c r="E196" s="131">
        <f t="shared" si="36"/>
        <v>4.5350794911804566E-3</v>
      </c>
      <c r="F196" s="119">
        <f>SUMIF('Calculation of Emissions'!B:B, 'Summary and Analysis'!B196, 'Calculation of Emissions'!E:E)</f>
        <v>29</v>
      </c>
      <c r="G196" s="116">
        <f t="shared" si="38"/>
        <v>1.0828976848394324E-2</v>
      </c>
      <c r="H196" s="116">
        <f t="shared" si="37"/>
        <v>1.9598567277150773E-3</v>
      </c>
    </row>
    <row r="197" spans="2:8" x14ac:dyDescent="0.35">
      <c r="B197" s="217" t="s">
        <v>108</v>
      </c>
      <c r="C197" s="119">
        <f>SUMIF('Calculation of Emissions'!B:B, 'Summary and Analysis'!B197, 'Calculation of Emissions'!AC:AC)</f>
        <v>0</v>
      </c>
      <c r="D197" s="131">
        <f t="shared" si="35"/>
        <v>0</v>
      </c>
      <c r="E197" s="131">
        <f t="shared" si="36"/>
        <v>0</v>
      </c>
      <c r="F197" s="119">
        <f>SUMIF('Calculation of Emissions'!B:B, 'Summary and Analysis'!B197, 'Calculation of Emissions'!E:E)</f>
        <v>0</v>
      </c>
      <c r="G197" s="116">
        <f t="shared" si="38"/>
        <v>0</v>
      </c>
      <c r="H197" s="116">
        <f t="shared" si="37"/>
        <v>0</v>
      </c>
    </row>
    <row r="198" spans="2:8" x14ac:dyDescent="0.35">
      <c r="B198" s="217" t="s">
        <v>109</v>
      </c>
      <c r="C198" s="119">
        <f>SUMIF('Calculation of Emissions'!B:B, 'Summary and Analysis'!B198, 'Calculation of Emissions'!AC:AC)</f>
        <v>0</v>
      </c>
      <c r="D198" s="131">
        <f t="shared" si="35"/>
        <v>0</v>
      </c>
      <c r="E198" s="131">
        <f t="shared" si="36"/>
        <v>0</v>
      </c>
      <c r="F198" s="119">
        <f>SUMIF('Calculation of Emissions'!B:B, 'Summary and Analysis'!B198, 'Calculation of Emissions'!E:E)</f>
        <v>0</v>
      </c>
      <c r="G198" s="116">
        <f t="shared" si="38"/>
        <v>0</v>
      </c>
      <c r="H198" s="116">
        <f t="shared" si="37"/>
        <v>0</v>
      </c>
    </row>
    <row r="199" spans="2:8" x14ac:dyDescent="0.35">
      <c r="B199" s="217" t="s">
        <v>110</v>
      </c>
      <c r="C199" s="119">
        <f>SUMIF('Calculation of Emissions'!B:B, 'Summary and Analysis'!B199, 'Calculation of Emissions'!AC:AC)</f>
        <v>112.86044586548473</v>
      </c>
      <c r="D199" s="131">
        <f t="shared" si="35"/>
        <v>1.2613411359032597E-2</v>
      </c>
      <c r="E199" s="131">
        <f t="shared" si="36"/>
        <v>7.8024828724234021E-3</v>
      </c>
      <c r="F199" s="119">
        <f>SUMIF('Calculation of Emissions'!B:B, 'Summary and Analysis'!B199, 'Calculation of Emissions'!E:E)</f>
        <v>51</v>
      </c>
      <c r="G199" s="116">
        <f t="shared" si="38"/>
        <v>1.9044062733383122E-2</v>
      </c>
      <c r="H199" s="116">
        <f t="shared" si="37"/>
        <v>3.446644590119619E-3</v>
      </c>
    </row>
    <row r="200" spans="2:8" x14ac:dyDescent="0.35">
      <c r="B200" s="217" t="s">
        <v>111</v>
      </c>
      <c r="C200" s="119">
        <f>SUMIF('Calculation of Emissions'!B:B, 'Summary and Analysis'!B200, 'Calculation of Emissions'!AC:AC)</f>
        <v>0</v>
      </c>
      <c r="D200" s="131">
        <f t="shared" si="35"/>
        <v>0</v>
      </c>
      <c r="E200" s="131">
        <f t="shared" si="36"/>
        <v>0</v>
      </c>
      <c r="F200" s="119">
        <f>SUMIF('Calculation of Emissions'!B:B, 'Summary and Analysis'!B200, 'Calculation of Emissions'!E:E)</f>
        <v>0</v>
      </c>
      <c r="G200" s="116">
        <f t="shared" si="38"/>
        <v>0</v>
      </c>
      <c r="H200" s="116">
        <f t="shared" si="37"/>
        <v>0</v>
      </c>
    </row>
    <row r="201" spans="2:8" x14ac:dyDescent="0.35">
      <c r="B201" s="217" t="s">
        <v>112</v>
      </c>
      <c r="C201" s="119">
        <f>SUMIF('Calculation of Emissions'!B:B, 'Summary and Analysis'!B201, 'Calculation of Emissions'!AC:AC)</f>
        <v>4.1060905739310725</v>
      </c>
      <c r="D201" s="131">
        <f t="shared" si="35"/>
        <v>4.5890133686134904E-4</v>
      </c>
      <c r="E201" s="131">
        <f t="shared" si="36"/>
        <v>2.838700585491327E-4</v>
      </c>
      <c r="F201" s="119">
        <f>SUMIF('Calculation of Emissions'!B:B, 'Summary and Analysis'!B201, 'Calculation of Emissions'!E:E)</f>
        <v>1</v>
      </c>
      <c r="G201" s="116">
        <f t="shared" si="38"/>
        <v>3.734129947722181E-4</v>
      </c>
      <c r="H201" s="116">
        <f t="shared" si="37"/>
        <v>6.75812664729337E-5</v>
      </c>
    </row>
    <row r="202" spans="2:8" x14ac:dyDescent="0.35">
      <c r="B202" s="217" t="s">
        <v>114</v>
      </c>
      <c r="C202" s="119">
        <f>SUMIF('Calculation of Emissions'!B:B, 'Summary and Analysis'!B202, 'Calculation of Emissions'!AC:AC)</f>
        <v>20.86403049517288</v>
      </c>
      <c r="D202" s="131">
        <f t="shared" si="35"/>
        <v>2.3317876978501142E-3</v>
      </c>
      <c r="E202" s="131">
        <f t="shared" si="36"/>
        <v>1.4424118152282718E-3</v>
      </c>
      <c r="F202" s="119">
        <f>SUMIF('Calculation of Emissions'!B:B, 'Summary and Analysis'!B202, 'Calculation of Emissions'!E:E)</f>
        <v>12</v>
      </c>
      <c r="G202" s="116">
        <f t="shared" si="38"/>
        <v>4.4809559372666168E-3</v>
      </c>
      <c r="H202" s="116">
        <f t="shared" si="37"/>
        <v>8.1097519767520446E-4</v>
      </c>
    </row>
    <row r="203" spans="2:8" x14ac:dyDescent="0.35">
      <c r="B203" s="217" t="s">
        <v>122</v>
      </c>
      <c r="C203" s="119">
        <f>SUMIF('Calculation of Emissions'!B:B, 'Summary and Analysis'!B203, 'Calculation of Emissions'!AC:AC)</f>
        <v>8.3936489002621464</v>
      </c>
      <c r="D203" s="131">
        <f t="shared" si="35"/>
        <v>9.3808371542749875E-4</v>
      </c>
      <c r="E203" s="131">
        <f t="shared" si="36"/>
        <v>5.802856906970597E-4</v>
      </c>
      <c r="F203" s="119">
        <f>SUMIF('Calculation of Emissions'!B:B, 'Summary and Analysis'!B203, 'Calculation of Emissions'!E:E)</f>
        <v>2</v>
      </c>
      <c r="G203" s="116">
        <f t="shared" si="38"/>
        <v>7.468259895444362E-4</v>
      </c>
      <c r="H203" s="116">
        <f t="shared" si="37"/>
        <v>1.351625329458674E-4</v>
      </c>
    </row>
    <row r="204" spans="2:8" x14ac:dyDescent="0.35">
      <c r="B204" s="217" t="s">
        <v>125</v>
      </c>
      <c r="C204" s="119">
        <f>SUMIF('Calculation of Emissions'!B:B, 'Summary and Analysis'!B204, 'Calculation of Emissions'!AC:AC)</f>
        <v>356.93712181382375</v>
      </c>
      <c r="D204" s="131">
        <f t="shared" si="35"/>
        <v>3.9891697327803649E-2</v>
      </c>
      <c r="E204" s="131">
        <f t="shared" si="36"/>
        <v>2.4676455583064284E-2</v>
      </c>
      <c r="F204" s="119">
        <f>SUMIF('Calculation of Emissions'!B:B, 'Summary and Analysis'!B204, 'Calculation of Emissions'!E:E)</f>
        <v>78</v>
      </c>
      <c r="G204" s="116">
        <f t="shared" si="38"/>
        <v>2.9126213592233011E-2</v>
      </c>
      <c r="H204" s="116">
        <f t="shared" si="37"/>
        <v>5.2713387848888288E-3</v>
      </c>
    </row>
    <row r="205" spans="2:8" x14ac:dyDescent="0.35">
      <c r="B205" s="217" t="s">
        <v>126</v>
      </c>
      <c r="C205" s="119">
        <f>SUMIF('Calculation of Emissions'!B:B, 'Summary and Analysis'!B205, 'Calculation of Emissions'!AC:AC)</f>
        <v>15.055321737324293</v>
      </c>
      <c r="D205" s="131">
        <f t="shared" si="35"/>
        <v>1.6825998228094186E-3</v>
      </c>
      <c r="E205" s="131">
        <f t="shared" si="36"/>
        <v>1.0408331199958619E-3</v>
      </c>
      <c r="F205" s="119">
        <f>SUMIF('Calculation of Emissions'!B:B, 'Summary and Analysis'!B205, 'Calculation of Emissions'!E:E)</f>
        <v>4</v>
      </c>
      <c r="G205" s="116">
        <f t="shared" si="38"/>
        <v>1.4936519790888724E-3</v>
      </c>
      <c r="H205" s="116">
        <f t="shared" si="37"/>
        <v>2.703250658917348E-4</v>
      </c>
    </row>
    <row r="206" spans="2:8" x14ac:dyDescent="0.35">
      <c r="B206" s="217" t="s">
        <v>136</v>
      </c>
      <c r="C206" s="119">
        <f>SUMIF('Calculation of Emissions'!B:B, 'Summary and Analysis'!B206, 'Calculation of Emissions'!AC:AC)</f>
        <v>0</v>
      </c>
      <c r="D206" s="131">
        <f t="shared" si="35"/>
        <v>0</v>
      </c>
      <c r="E206" s="131">
        <f t="shared" si="36"/>
        <v>0</v>
      </c>
      <c r="F206" s="119">
        <f>SUMIF('Calculation of Emissions'!B:B, 'Summary and Analysis'!B206, 'Calculation of Emissions'!E:E)</f>
        <v>0</v>
      </c>
      <c r="G206" s="116">
        <f t="shared" si="38"/>
        <v>0</v>
      </c>
      <c r="H206" s="116">
        <f t="shared" si="37"/>
        <v>0</v>
      </c>
    </row>
    <row r="207" spans="2:8" x14ac:dyDescent="0.35">
      <c r="B207" s="217" t="s">
        <v>140</v>
      </c>
      <c r="C207" s="119">
        <f>SUMIF('Calculation of Emissions'!B:B, 'Summary and Analysis'!B207, 'Calculation of Emissions'!AC:AC)</f>
        <v>15.873659575724293</v>
      </c>
      <c r="D207" s="131">
        <f t="shared" si="35"/>
        <v>1.7740581872279261E-3</v>
      </c>
      <c r="E207" s="131">
        <f t="shared" si="36"/>
        <v>1.0974080069636324E-3</v>
      </c>
      <c r="F207" s="119">
        <f>SUMIF('Calculation of Emissions'!B:B, 'Summary and Analysis'!B207, 'Calculation of Emissions'!E:E)</f>
        <v>4</v>
      </c>
      <c r="G207" s="116">
        <f t="shared" si="38"/>
        <v>1.4936519790888724E-3</v>
      </c>
      <c r="H207" s="116">
        <f t="shared" si="37"/>
        <v>2.703250658917348E-4</v>
      </c>
    </row>
    <row r="208" spans="2:8" x14ac:dyDescent="0.35">
      <c r="B208" s="217" t="s">
        <v>143</v>
      </c>
      <c r="C208" s="119">
        <f>SUMIF('Calculation of Emissions'!B:B, 'Summary and Analysis'!B208, 'Calculation of Emissions'!AC:AC)</f>
        <v>16.530253969655366</v>
      </c>
      <c r="D208" s="131">
        <f t="shared" si="35"/>
        <v>1.8474399209538258E-3</v>
      </c>
      <c r="E208" s="131">
        <f t="shared" si="36"/>
        <v>1.1428009386811135E-3</v>
      </c>
      <c r="F208" s="119">
        <f>SUMIF('Calculation of Emissions'!B:B, 'Summary and Analysis'!B208, 'Calculation of Emissions'!E:E)</f>
        <v>5</v>
      </c>
      <c r="G208" s="116">
        <f t="shared" si="38"/>
        <v>1.8670649738610904E-3</v>
      </c>
      <c r="H208" s="116">
        <f t="shared" si="37"/>
        <v>3.3790633236466852E-4</v>
      </c>
    </row>
    <row r="209" spans="2:8" x14ac:dyDescent="0.35">
      <c r="B209" s="217" t="s">
        <v>152</v>
      </c>
      <c r="C209" s="119">
        <f>SUMIF('Calculation of Emissions'!B:B, 'Summary and Analysis'!B209, 'Calculation of Emissions'!AC:AC)</f>
        <v>0</v>
      </c>
      <c r="D209" s="131">
        <f t="shared" si="35"/>
        <v>0</v>
      </c>
      <c r="E209" s="131">
        <f t="shared" si="36"/>
        <v>0</v>
      </c>
      <c r="F209" s="119">
        <f>SUMIF('Calculation of Emissions'!B:B, 'Summary and Analysis'!B209, 'Calculation of Emissions'!E:E)</f>
        <v>0</v>
      </c>
      <c r="G209" s="116">
        <f t="shared" si="38"/>
        <v>0</v>
      </c>
      <c r="H209" s="116">
        <f t="shared" si="37"/>
        <v>0</v>
      </c>
    </row>
    <row r="210" spans="2:8" x14ac:dyDescent="0.35">
      <c r="B210" s="217" t="s">
        <v>155</v>
      </c>
      <c r="C210" s="119">
        <f>SUMIF('Calculation of Emissions'!B:B, 'Summary and Analysis'!B210, 'Calculation of Emissions'!AC:AC)</f>
        <v>86.160433085794338</v>
      </c>
      <c r="D210" s="131">
        <f t="shared" si="35"/>
        <v>9.629387665886292E-3</v>
      </c>
      <c r="E210" s="131">
        <f t="shared" si="36"/>
        <v>5.9566068366746269E-3</v>
      </c>
      <c r="F210" s="119">
        <f>SUMIF('Calculation of Emissions'!B:B, 'Summary and Analysis'!B210, 'Calculation of Emissions'!E:E)</f>
        <v>32</v>
      </c>
      <c r="G210" s="116">
        <f t="shared" si="38"/>
        <v>1.1949215832710979E-2</v>
      </c>
      <c r="H210" s="116">
        <f t="shared" si="37"/>
        <v>2.1626005271338784E-3</v>
      </c>
    </row>
    <row r="211" spans="2:8" x14ac:dyDescent="0.35">
      <c r="B211" s="217" t="s">
        <v>156</v>
      </c>
      <c r="C211" s="119">
        <f>SUMIF('Calculation of Emissions'!B:B, 'Summary and Analysis'!B211, 'Calculation of Emissions'!AC:AC)</f>
        <v>122.36233477296723</v>
      </c>
      <c r="D211" s="131">
        <f t="shared" ref="D211:D243" si="39">C211/$C$244</f>
        <v>1.3675353233874673E-2</v>
      </c>
      <c r="E211" s="131">
        <f t="shared" ref="E211:E243" si="40">C211/$C$15</f>
        <v>8.4593855178787068E-3</v>
      </c>
      <c r="F211" s="119">
        <f>SUMIF('Calculation of Emissions'!B:B, 'Summary and Analysis'!B211, 'Calculation of Emissions'!E:E)</f>
        <v>44</v>
      </c>
      <c r="G211" s="116">
        <f t="shared" si="38"/>
        <v>1.6430171769977596E-2</v>
      </c>
      <c r="H211" s="116">
        <f t="shared" ref="H211:H243" si="41">F211/$F$15</f>
        <v>2.973575724809083E-3</v>
      </c>
    </row>
    <row r="212" spans="2:8" ht="29" x14ac:dyDescent="0.35">
      <c r="B212" s="217" t="s">
        <v>158</v>
      </c>
      <c r="C212" s="119">
        <f>SUMIF('Calculation of Emissions'!B:B, 'Summary and Analysis'!B212, 'Calculation of Emissions'!AC:AC)</f>
        <v>1.7995546765310733</v>
      </c>
      <c r="D212" s="131">
        <f t="shared" si="39"/>
        <v>2.0112027047289018E-4</v>
      </c>
      <c r="E212" s="131">
        <f t="shared" si="40"/>
        <v>1.2441023455071417E-4</v>
      </c>
      <c r="F212" s="119">
        <f>SUMIF('Calculation of Emissions'!B:B, 'Summary and Analysis'!B212, 'Calculation of Emissions'!E:E)</f>
        <v>1</v>
      </c>
      <c r="G212" s="116">
        <f t="shared" si="38"/>
        <v>3.734129947722181E-4</v>
      </c>
      <c r="H212" s="116">
        <f t="shared" si="41"/>
        <v>6.75812664729337E-5</v>
      </c>
    </row>
    <row r="213" spans="2:8" x14ac:dyDescent="0.35">
      <c r="B213" s="217" t="s">
        <v>163</v>
      </c>
      <c r="C213" s="119">
        <f>SUMIF('Calculation of Emissions'!B:B, 'Summary and Analysis'!B213, 'Calculation of Emissions'!AC:AC)</f>
        <v>14.020807601793219</v>
      </c>
      <c r="D213" s="131">
        <f t="shared" ref="D213:D227" si="42">C213/$C$244</f>
        <v>1.5669813503842796E-3</v>
      </c>
      <c r="E213" s="131">
        <f t="shared" ref="E213:E227" si="43">C213/$C$15</f>
        <v>9.6931312233980394E-4</v>
      </c>
      <c r="F213" s="119">
        <f>SUMIF('Calculation of Emissions'!B:B, 'Summary and Analysis'!B213, 'Calculation of Emissions'!E:E)</f>
        <v>3</v>
      </c>
      <c r="G213" s="116">
        <f t="shared" ref="G213:G227" si="44">F213/$F$244</f>
        <v>1.1202389843166542E-3</v>
      </c>
      <c r="H213" s="116">
        <f t="shared" ref="H213:H227" si="45">F213/$F$15</f>
        <v>2.0274379941880111E-4</v>
      </c>
    </row>
    <row r="214" spans="2:8" x14ac:dyDescent="0.35">
      <c r="B214" s="217" t="s">
        <v>167</v>
      </c>
      <c r="C214" s="119">
        <f>SUMIF('Calculation of Emissions'!B:B, 'Summary and Analysis'!B214, 'Calculation of Emissions'!AC:AC)</f>
        <v>33.784239635035028</v>
      </c>
      <c r="D214" s="131">
        <f t="shared" si="42"/>
        <v>3.7757649165831588E-3</v>
      </c>
      <c r="E214" s="131">
        <f t="shared" si="43"/>
        <v>2.3356362726440704E-3</v>
      </c>
      <c r="F214" s="119">
        <f>SUMIF('Calculation of Emissions'!B:B, 'Summary and Analysis'!B214, 'Calculation of Emissions'!E:E)</f>
        <v>14</v>
      </c>
      <c r="G214" s="116">
        <f t="shared" si="44"/>
        <v>5.2277819268110532E-3</v>
      </c>
      <c r="H214" s="116">
        <f t="shared" si="45"/>
        <v>9.4613773062107189E-4</v>
      </c>
    </row>
    <row r="215" spans="2:8" x14ac:dyDescent="0.35">
      <c r="B215" s="217" t="s">
        <v>182</v>
      </c>
      <c r="C215" s="119">
        <f>SUMIF('Calculation of Emissions'!B:B, 'Summary and Analysis'!B215, 'Calculation of Emissions'!AC:AC)</f>
        <v>173.36137279089942</v>
      </c>
      <c r="D215" s="131">
        <f t="shared" si="42"/>
        <v>1.9375063530977513E-2</v>
      </c>
      <c r="E215" s="131">
        <f t="shared" si="43"/>
        <v>1.1985147954784678E-2</v>
      </c>
      <c r="F215" s="119">
        <f>SUMIF('Calculation of Emissions'!B:B, 'Summary and Analysis'!B215, 'Calculation of Emissions'!E:E)</f>
        <v>74</v>
      </c>
      <c r="G215" s="116">
        <f t="shared" si="44"/>
        <v>2.7632561613144136E-2</v>
      </c>
      <c r="H215" s="116">
        <f t="shared" si="45"/>
        <v>5.001013718997094E-3</v>
      </c>
    </row>
    <row r="216" spans="2:8" x14ac:dyDescent="0.35">
      <c r="B216" s="217" t="s">
        <v>188</v>
      </c>
      <c r="C216" s="119">
        <f>SUMIF('Calculation of Emissions'!B:B, 'Summary and Analysis'!B216, 'Calculation of Emissions'!AC:AC)</f>
        <v>155.15339181972541</v>
      </c>
      <c r="D216" s="131">
        <f t="shared" si="42"/>
        <v>1.734011893860379E-2</v>
      </c>
      <c r="E216" s="131">
        <f t="shared" si="43"/>
        <v>1.0726359203955864E-2</v>
      </c>
      <c r="F216" s="119">
        <f>SUMIF('Calculation of Emissions'!B:B, 'Summary and Analysis'!B216, 'Calculation of Emissions'!E:E)</f>
        <v>33</v>
      </c>
      <c r="G216" s="116">
        <f t="shared" si="44"/>
        <v>1.2322628827483197E-2</v>
      </c>
      <c r="H216" s="116">
        <f t="shared" si="45"/>
        <v>2.2301817936068121E-3</v>
      </c>
    </row>
    <row r="217" spans="2:8" x14ac:dyDescent="0.35">
      <c r="B217" s="217" t="s">
        <v>195</v>
      </c>
      <c r="C217" s="119">
        <f>SUMIF('Calculation of Emissions'!B:B, 'Summary and Analysis'!B217, 'Calculation of Emissions'!AC:AC)</f>
        <v>62.409946050097176</v>
      </c>
      <c r="D217" s="131">
        <f t="shared" si="42"/>
        <v>6.9750063132228987E-3</v>
      </c>
      <c r="E217" s="131">
        <f t="shared" si="43"/>
        <v>4.3146430212152196E-3</v>
      </c>
      <c r="F217" s="119">
        <f>SUMIF('Calculation of Emissions'!B:B, 'Summary and Analysis'!B217, 'Calculation of Emissions'!E:E)</f>
        <v>16</v>
      </c>
      <c r="G217" s="116">
        <f t="shared" si="44"/>
        <v>5.9746079163554896E-3</v>
      </c>
      <c r="H217" s="116">
        <f t="shared" si="45"/>
        <v>1.0813002635669392E-3</v>
      </c>
    </row>
    <row r="218" spans="2:8" x14ac:dyDescent="0.35">
      <c r="B218" s="217" t="s">
        <v>198</v>
      </c>
      <c r="C218" s="119">
        <f>SUMIF('Calculation of Emissions'!B:B, 'Summary and Analysis'!B218, 'Calculation of Emissions'!AC:AC)</f>
        <v>181.34265651476042</v>
      </c>
      <c r="D218" s="131">
        <f t="shared" si="42"/>
        <v>2.0267060846867951E-2</v>
      </c>
      <c r="E218" s="131">
        <f t="shared" si="43"/>
        <v>1.2536925232269472E-2</v>
      </c>
      <c r="F218" s="119">
        <f>SUMIF('Calculation of Emissions'!B:B, 'Summary and Analysis'!B218, 'Calculation of Emissions'!E:E)</f>
        <v>47</v>
      </c>
      <c r="G218" s="116">
        <f t="shared" si="44"/>
        <v>1.7550410754294251E-2</v>
      </c>
      <c r="H218" s="116">
        <f t="shared" si="45"/>
        <v>3.1763195242278841E-3</v>
      </c>
    </row>
    <row r="219" spans="2:8" x14ac:dyDescent="0.35">
      <c r="B219" s="217" t="s">
        <v>205</v>
      </c>
      <c r="C219" s="119">
        <f>SUMIF('Calculation of Emissions'!B:B, 'Summary and Analysis'!B219, 'Calculation of Emissions'!AC:AC)</f>
        <v>7.0848283757242925</v>
      </c>
      <c r="D219" s="131">
        <f t="shared" si="42"/>
        <v>7.9180845003631807E-4</v>
      </c>
      <c r="E219" s="131">
        <f t="shared" si="43"/>
        <v>4.8980182234557119E-4</v>
      </c>
      <c r="F219" s="119">
        <f>SUMIF('Calculation of Emissions'!B:B, 'Summary and Analysis'!B219, 'Calculation of Emissions'!E:E)</f>
        <v>4</v>
      </c>
      <c r="G219" s="116">
        <f t="shared" si="44"/>
        <v>1.4936519790888724E-3</v>
      </c>
      <c r="H219" s="116">
        <f t="shared" si="45"/>
        <v>2.703250658917348E-4</v>
      </c>
    </row>
    <row r="220" spans="2:8" x14ac:dyDescent="0.35">
      <c r="B220" s="217" t="s">
        <v>206</v>
      </c>
      <c r="C220" s="119">
        <f>SUMIF('Calculation of Emissions'!B:B, 'Summary and Analysis'!B220, 'Calculation of Emissions'!AC:AC)</f>
        <v>29.952899297517515</v>
      </c>
      <c r="D220" s="131">
        <f t="shared" si="42"/>
        <v>3.3475699775771411E-3</v>
      </c>
      <c r="E220" s="131">
        <f t="shared" si="43"/>
        <v>2.0707607696929739E-3</v>
      </c>
      <c r="F220" s="119">
        <f>SUMIF('Calculation of Emissions'!B:B, 'Summary and Analysis'!B220, 'Calculation of Emissions'!E:E)</f>
        <v>7</v>
      </c>
      <c r="G220" s="116">
        <f t="shared" si="44"/>
        <v>2.6138909634055266E-3</v>
      </c>
      <c r="H220" s="116">
        <f t="shared" si="45"/>
        <v>4.7306886531053594E-4</v>
      </c>
    </row>
    <row r="221" spans="2:8" x14ac:dyDescent="0.35">
      <c r="B221" s="217" t="s">
        <v>207</v>
      </c>
      <c r="C221" s="119">
        <f>SUMIF('Calculation of Emissions'!B:B, 'Summary and Analysis'!B221, 'Calculation of Emissions'!AC:AC)</f>
        <v>0</v>
      </c>
      <c r="D221" s="131">
        <f t="shared" si="42"/>
        <v>0</v>
      </c>
      <c r="E221" s="131">
        <f t="shared" si="43"/>
        <v>0</v>
      </c>
      <c r="F221" s="119">
        <f>SUMIF('Calculation of Emissions'!B:B, 'Summary and Analysis'!B221, 'Calculation of Emissions'!E:E)</f>
        <v>0</v>
      </c>
      <c r="G221" s="116">
        <f t="shared" si="44"/>
        <v>0</v>
      </c>
      <c r="H221" s="116">
        <f t="shared" si="45"/>
        <v>0</v>
      </c>
    </row>
    <row r="222" spans="2:8" x14ac:dyDescent="0.35">
      <c r="B222" s="217" t="s">
        <v>209</v>
      </c>
      <c r="C222" s="119">
        <f>SUMIF('Calculation of Emissions'!B:B, 'Summary and Analysis'!B222, 'Calculation of Emissions'!AC:AC)</f>
        <v>289.03659186124406</v>
      </c>
      <c r="D222" s="131">
        <f t="shared" si="42"/>
        <v>3.2303057133975341E-2</v>
      </c>
      <c r="E222" s="131">
        <f t="shared" si="43"/>
        <v>1.9982227078820022E-2</v>
      </c>
      <c r="F222" s="119">
        <f>SUMIF('Calculation of Emissions'!B:B, 'Summary and Analysis'!B222, 'Calculation of Emissions'!E:E)</f>
        <v>69</v>
      </c>
      <c r="G222" s="116">
        <f t="shared" si="44"/>
        <v>2.5765496639283045E-2</v>
      </c>
      <c r="H222" s="116">
        <f t="shared" si="45"/>
        <v>4.6631073866324254E-3</v>
      </c>
    </row>
    <row r="223" spans="2:8" x14ac:dyDescent="0.35">
      <c r="B223" s="217" t="s">
        <v>214</v>
      </c>
      <c r="C223" s="119">
        <f>SUMIF('Calculation of Emissions'!B:B, 'Summary and Analysis'!B223, 'Calculation of Emissions'!AC:AC)</f>
        <v>46.433561851863274</v>
      </c>
      <c r="D223" s="131">
        <f t="shared" si="42"/>
        <v>5.1894675057433089E-3</v>
      </c>
      <c r="E223" s="131">
        <f t="shared" si="43"/>
        <v>3.210133260385909E-3</v>
      </c>
      <c r="F223" s="119">
        <f>SUMIF('Calculation of Emissions'!B:B, 'Summary and Analysis'!B223, 'Calculation of Emissions'!E:E)</f>
        <v>31</v>
      </c>
      <c r="G223" s="116">
        <f t="shared" si="44"/>
        <v>1.157580283793876E-2</v>
      </c>
      <c r="H223" s="116">
        <f t="shared" si="45"/>
        <v>2.0950192606609447E-3</v>
      </c>
    </row>
    <row r="224" spans="2:8" x14ac:dyDescent="0.35">
      <c r="B224" s="217" t="s">
        <v>215</v>
      </c>
      <c r="C224" s="119">
        <f>SUMIF('Calculation of Emissions'!B:B, 'Summary and Analysis'!B224, 'Calculation of Emissions'!AC:AC)</f>
        <v>2.2594754939310735</v>
      </c>
      <c r="D224" s="131">
        <f t="shared" si="42"/>
        <v>2.5252154235305777E-4</v>
      </c>
      <c r="E224" s="131">
        <f t="shared" si="43"/>
        <v>1.5620635473184065E-4</v>
      </c>
      <c r="F224" s="119">
        <f>SUMIF('Calculation of Emissions'!B:B, 'Summary and Analysis'!B224, 'Calculation of Emissions'!E:E)</f>
        <v>1</v>
      </c>
      <c r="G224" s="116">
        <f t="shared" si="44"/>
        <v>3.734129947722181E-4</v>
      </c>
      <c r="H224" s="116">
        <f t="shared" si="45"/>
        <v>6.75812664729337E-5</v>
      </c>
    </row>
    <row r="225" spans="2:12" x14ac:dyDescent="0.35">
      <c r="B225" s="217" t="s">
        <v>219</v>
      </c>
      <c r="C225" s="119">
        <f>SUMIF('Calculation of Emissions'!B:B, 'Summary and Analysis'!B225, 'Calculation of Emissions'!AC:AC)</f>
        <v>109.65151419903614</v>
      </c>
      <c r="D225" s="131">
        <f t="shared" si="42"/>
        <v>1.2254777518615345E-2</v>
      </c>
      <c r="E225" s="131">
        <f t="shared" si="43"/>
        <v>7.5806369088155332E-3</v>
      </c>
      <c r="F225" s="119">
        <f>SUMIF('Calculation of Emissions'!B:B, 'Summary and Analysis'!B225, 'Calculation of Emissions'!E:E)</f>
        <v>43</v>
      </c>
      <c r="G225" s="116">
        <f t="shared" si="44"/>
        <v>1.6056758775205376E-2</v>
      </c>
      <c r="H225" s="116">
        <f t="shared" si="45"/>
        <v>2.9059944583361493E-3</v>
      </c>
    </row>
    <row r="226" spans="2:12" x14ac:dyDescent="0.35">
      <c r="B226" s="217" t="s">
        <v>224</v>
      </c>
      <c r="C226" s="119">
        <f>SUMIF('Calculation of Emissions'!B:B, 'Summary and Analysis'!B226, 'Calculation of Emissions'!AC:AC)</f>
        <v>14.731098443586442</v>
      </c>
      <c r="D226" s="131">
        <f t="shared" si="42"/>
        <v>1.6463642599890288E-3</v>
      </c>
      <c r="E226" s="131">
        <f t="shared" si="43"/>
        <v>1.0184182989588669E-3</v>
      </c>
      <c r="F226" s="119">
        <f>SUMIF('Calculation of Emissions'!B:B, 'Summary and Analysis'!B226, 'Calculation of Emissions'!E:E)</f>
        <v>6</v>
      </c>
      <c r="G226" s="116">
        <f t="shared" si="44"/>
        <v>2.2404779686333084E-3</v>
      </c>
      <c r="H226" s="116">
        <f t="shared" si="45"/>
        <v>4.0548759883760223E-4</v>
      </c>
      <c r="L226" s="71"/>
    </row>
    <row r="227" spans="2:12" x14ac:dyDescent="0.35">
      <c r="B227" s="217" t="s">
        <v>228</v>
      </c>
      <c r="C227" s="119">
        <f>SUMIF('Calculation of Emissions'!B:B, 'Summary and Analysis'!B227, 'Calculation of Emissions'!AC:AC)</f>
        <v>28.357730436917517</v>
      </c>
      <c r="D227" s="131">
        <f t="shared" si="42"/>
        <v>3.169292097567273E-3</v>
      </c>
      <c r="E227" s="131">
        <f t="shared" si="43"/>
        <v>1.9604805238724937E-3</v>
      </c>
      <c r="F227" s="119">
        <f>SUMIF('Calculation of Emissions'!B:B, 'Summary and Analysis'!B227, 'Calculation of Emissions'!E:E)</f>
        <v>7</v>
      </c>
      <c r="G227" s="116">
        <f t="shared" si="44"/>
        <v>2.6138909634055266E-3</v>
      </c>
      <c r="H227" s="116">
        <f t="shared" si="45"/>
        <v>4.7306886531053594E-4</v>
      </c>
    </row>
    <row r="228" spans="2:12" x14ac:dyDescent="0.35">
      <c r="B228" s="217" t="s">
        <v>232</v>
      </c>
      <c r="C228" s="119">
        <f>SUMIF('Calculation of Emissions'!B:B, 'Summary and Analysis'!B228, 'Calculation of Emissions'!AC:AC)</f>
        <v>2.5932589739310732</v>
      </c>
      <c r="D228" s="131">
        <f t="shared" si="39"/>
        <v>2.8982556242672809E-4</v>
      </c>
      <c r="E228" s="131">
        <f t="shared" si="40"/>
        <v>1.792821087378271E-4</v>
      </c>
      <c r="F228" s="119">
        <f>SUMIF('Calculation of Emissions'!B:B, 'Summary and Analysis'!B228, 'Calculation of Emissions'!E:E)</f>
        <v>1</v>
      </c>
      <c r="G228" s="116">
        <f t="shared" si="38"/>
        <v>3.734129947722181E-4</v>
      </c>
      <c r="H228" s="116">
        <f t="shared" si="41"/>
        <v>6.75812664729337E-5</v>
      </c>
    </row>
    <row r="229" spans="2:12" x14ac:dyDescent="0.35">
      <c r="B229" s="83"/>
      <c r="C229" s="119">
        <f>SUMIF('Calculation of Emissions'!B:B, 'Summary and Analysis'!B229, 'Calculation of Emissions'!AC:AC)</f>
        <v>0</v>
      </c>
      <c r="D229" s="131">
        <f t="shared" si="39"/>
        <v>0</v>
      </c>
      <c r="E229" s="131">
        <f t="shared" si="40"/>
        <v>0</v>
      </c>
      <c r="F229" s="119">
        <f>SUMIF('Calculation of Emissions'!B:B, 'Summary and Analysis'!B229, 'Calculation of Emissions'!E:E)</f>
        <v>0</v>
      </c>
      <c r="G229" s="116">
        <f t="shared" si="38"/>
        <v>0</v>
      </c>
      <c r="H229" s="116">
        <f t="shared" si="41"/>
        <v>0</v>
      </c>
    </row>
    <row r="230" spans="2:12" x14ac:dyDescent="0.35">
      <c r="B230" s="83"/>
      <c r="C230" s="119">
        <f>SUMIF('Calculation of Emissions'!B:B, 'Summary and Analysis'!B230, 'Calculation of Emissions'!AC:AC)</f>
        <v>0</v>
      </c>
      <c r="D230" s="131">
        <f t="shared" si="39"/>
        <v>0</v>
      </c>
      <c r="E230" s="131">
        <f t="shared" si="40"/>
        <v>0</v>
      </c>
      <c r="F230" s="119">
        <f>SUMIF('Calculation of Emissions'!B:B, 'Summary and Analysis'!B230, 'Calculation of Emissions'!E:E)</f>
        <v>0</v>
      </c>
      <c r="G230" s="116">
        <f t="shared" si="38"/>
        <v>0</v>
      </c>
      <c r="H230" s="116">
        <f t="shared" si="41"/>
        <v>0</v>
      </c>
    </row>
    <row r="231" spans="2:12" x14ac:dyDescent="0.35">
      <c r="B231" s="83"/>
      <c r="C231" s="119">
        <f>SUMIF('Calculation of Emissions'!B:B, 'Summary and Analysis'!B231, 'Calculation of Emissions'!AC:AC)</f>
        <v>0</v>
      </c>
      <c r="D231" s="131">
        <f t="shared" si="39"/>
        <v>0</v>
      </c>
      <c r="E231" s="131">
        <f t="shared" si="40"/>
        <v>0</v>
      </c>
      <c r="F231" s="119">
        <f>SUMIF('Calculation of Emissions'!B:B, 'Summary and Analysis'!B231, 'Calculation of Emissions'!E:E)</f>
        <v>0</v>
      </c>
      <c r="G231" s="116">
        <f t="shared" si="38"/>
        <v>0</v>
      </c>
      <c r="H231" s="116">
        <f t="shared" si="41"/>
        <v>0</v>
      </c>
    </row>
    <row r="232" spans="2:12" x14ac:dyDescent="0.35">
      <c r="B232" s="83"/>
      <c r="C232" s="119">
        <f>SUMIF('Calculation of Emissions'!B:B, 'Summary and Analysis'!B232, 'Calculation of Emissions'!AC:AC)</f>
        <v>0</v>
      </c>
      <c r="D232" s="131">
        <f t="shared" si="39"/>
        <v>0</v>
      </c>
      <c r="E232" s="131">
        <f t="shared" si="40"/>
        <v>0</v>
      </c>
      <c r="F232" s="119">
        <f>SUMIF('Calculation of Emissions'!B:B, 'Summary and Analysis'!B232, 'Calculation of Emissions'!E:E)</f>
        <v>0</v>
      </c>
      <c r="G232" s="116">
        <f t="shared" si="38"/>
        <v>0</v>
      </c>
      <c r="H232" s="116">
        <f t="shared" si="41"/>
        <v>0</v>
      </c>
    </row>
    <row r="233" spans="2:12" x14ac:dyDescent="0.35">
      <c r="B233" s="83"/>
      <c r="C233" s="119">
        <f>SUMIF('Calculation of Emissions'!B:B, 'Summary and Analysis'!B233, 'Calculation of Emissions'!AC:AC)</f>
        <v>0</v>
      </c>
      <c r="D233" s="131">
        <f t="shared" si="39"/>
        <v>0</v>
      </c>
      <c r="E233" s="131">
        <f t="shared" si="40"/>
        <v>0</v>
      </c>
      <c r="F233" s="119">
        <f>SUMIF('Calculation of Emissions'!B:B, 'Summary and Analysis'!B233, 'Calculation of Emissions'!E:E)</f>
        <v>0</v>
      </c>
      <c r="G233" s="116">
        <f t="shared" si="38"/>
        <v>0</v>
      </c>
      <c r="H233" s="116">
        <f t="shared" si="41"/>
        <v>0</v>
      </c>
    </row>
    <row r="234" spans="2:12" x14ac:dyDescent="0.35">
      <c r="B234" s="83"/>
      <c r="C234" s="119">
        <f>SUMIF('Calculation of Emissions'!B:B, 'Summary and Analysis'!B234, 'Calculation of Emissions'!AC:AC)</f>
        <v>0</v>
      </c>
      <c r="D234" s="131">
        <f t="shared" si="39"/>
        <v>0</v>
      </c>
      <c r="E234" s="131">
        <f t="shared" si="40"/>
        <v>0</v>
      </c>
      <c r="F234" s="119">
        <f>SUMIF('Calculation of Emissions'!B:B, 'Summary and Analysis'!B234, 'Calculation of Emissions'!E:E)</f>
        <v>0</v>
      </c>
      <c r="G234" s="116">
        <f t="shared" si="38"/>
        <v>0</v>
      </c>
      <c r="H234" s="116">
        <f t="shared" si="41"/>
        <v>0</v>
      </c>
    </row>
    <row r="235" spans="2:12" x14ac:dyDescent="0.35">
      <c r="B235" s="83"/>
      <c r="C235" s="119">
        <f>SUMIF('Calculation of Emissions'!B:B, 'Summary and Analysis'!B235, 'Calculation of Emissions'!AC:AC)</f>
        <v>0</v>
      </c>
      <c r="D235" s="131">
        <f t="shared" si="39"/>
        <v>0</v>
      </c>
      <c r="E235" s="131">
        <f t="shared" si="40"/>
        <v>0</v>
      </c>
      <c r="F235" s="119">
        <f>SUMIF('Calculation of Emissions'!B:B, 'Summary and Analysis'!B235, 'Calculation of Emissions'!E:E)</f>
        <v>0</v>
      </c>
      <c r="G235" s="116">
        <f t="shared" si="38"/>
        <v>0</v>
      </c>
      <c r="H235" s="116">
        <f t="shared" si="41"/>
        <v>0</v>
      </c>
    </row>
    <row r="236" spans="2:12" x14ac:dyDescent="0.35">
      <c r="B236" s="83"/>
      <c r="C236" s="119">
        <f>SUMIF('Calculation of Emissions'!B:B, 'Summary and Analysis'!B236, 'Calculation of Emissions'!AC:AC)</f>
        <v>0</v>
      </c>
      <c r="D236" s="131">
        <f t="shared" si="39"/>
        <v>0</v>
      </c>
      <c r="E236" s="131">
        <f t="shared" si="40"/>
        <v>0</v>
      </c>
      <c r="F236" s="119">
        <f>SUMIF('Calculation of Emissions'!B:B, 'Summary and Analysis'!B236, 'Calculation of Emissions'!E:E)</f>
        <v>0</v>
      </c>
      <c r="G236" s="116">
        <f t="shared" si="38"/>
        <v>0</v>
      </c>
      <c r="H236" s="116">
        <f t="shared" si="41"/>
        <v>0</v>
      </c>
    </row>
    <row r="237" spans="2:12" x14ac:dyDescent="0.35">
      <c r="B237" s="83"/>
      <c r="C237" s="119">
        <f>SUMIF('Calculation of Emissions'!B:B, 'Summary and Analysis'!B237, 'Calculation of Emissions'!AC:AC)</f>
        <v>0</v>
      </c>
      <c r="D237" s="131">
        <f t="shared" si="39"/>
        <v>0</v>
      </c>
      <c r="E237" s="131">
        <f t="shared" si="40"/>
        <v>0</v>
      </c>
      <c r="F237" s="119">
        <f>SUMIF('Calculation of Emissions'!B:B, 'Summary and Analysis'!B237, 'Calculation of Emissions'!E:E)</f>
        <v>0</v>
      </c>
      <c r="G237" s="116">
        <f t="shared" si="38"/>
        <v>0</v>
      </c>
      <c r="H237" s="116">
        <f t="shared" si="41"/>
        <v>0</v>
      </c>
    </row>
    <row r="238" spans="2:12" x14ac:dyDescent="0.35">
      <c r="B238" s="83"/>
      <c r="C238" s="119">
        <f>SUMIF('Calculation of Emissions'!B:B, 'Summary and Analysis'!B238, 'Calculation of Emissions'!AC:AC)</f>
        <v>0</v>
      </c>
      <c r="D238" s="131">
        <f t="shared" si="39"/>
        <v>0</v>
      </c>
      <c r="E238" s="131">
        <f t="shared" si="40"/>
        <v>0</v>
      </c>
      <c r="F238" s="119">
        <f>SUMIF('Calculation of Emissions'!B:B, 'Summary and Analysis'!B238, 'Calculation of Emissions'!E:E)</f>
        <v>0</v>
      </c>
      <c r="G238" s="116">
        <f t="shared" si="38"/>
        <v>0</v>
      </c>
      <c r="H238" s="116">
        <f t="shared" si="41"/>
        <v>0</v>
      </c>
    </row>
    <row r="239" spans="2:12" x14ac:dyDescent="0.35">
      <c r="B239" s="83"/>
      <c r="C239" s="119">
        <f>SUMIF('Calculation of Emissions'!B:B, 'Summary and Analysis'!B239, 'Calculation of Emissions'!AC:AC)</f>
        <v>0</v>
      </c>
      <c r="D239" s="131">
        <f t="shared" si="39"/>
        <v>0</v>
      </c>
      <c r="E239" s="131">
        <f t="shared" si="40"/>
        <v>0</v>
      </c>
      <c r="F239" s="119">
        <f>SUMIF('Calculation of Emissions'!B:B, 'Summary and Analysis'!B239, 'Calculation of Emissions'!E:E)</f>
        <v>0</v>
      </c>
      <c r="G239" s="116">
        <f t="shared" si="38"/>
        <v>0</v>
      </c>
      <c r="H239" s="116">
        <f t="shared" si="41"/>
        <v>0</v>
      </c>
    </row>
    <row r="240" spans="2:12" x14ac:dyDescent="0.35">
      <c r="B240" s="83"/>
      <c r="C240" s="119">
        <f>SUMIF('Calculation of Emissions'!B:B, 'Summary and Analysis'!B240, 'Calculation of Emissions'!AC:AC)</f>
        <v>0</v>
      </c>
      <c r="D240" s="131">
        <f t="shared" si="39"/>
        <v>0</v>
      </c>
      <c r="E240" s="131">
        <f t="shared" si="40"/>
        <v>0</v>
      </c>
      <c r="F240" s="119">
        <f>SUMIF('Calculation of Emissions'!B:B, 'Summary and Analysis'!B240, 'Calculation of Emissions'!E:E)</f>
        <v>0</v>
      </c>
      <c r="G240" s="116">
        <f t="shared" si="38"/>
        <v>0</v>
      </c>
      <c r="H240" s="116">
        <f t="shared" si="41"/>
        <v>0</v>
      </c>
    </row>
    <row r="241" spans="2:32" x14ac:dyDescent="0.35">
      <c r="B241" s="83"/>
      <c r="C241" s="119">
        <f>SUMIF('Calculation of Emissions'!B:B, 'Summary and Analysis'!B241, 'Calculation of Emissions'!AC:AC)</f>
        <v>0</v>
      </c>
      <c r="D241" s="131">
        <f t="shared" si="39"/>
        <v>0</v>
      </c>
      <c r="E241" s="131">
        <f t="shared" si="40"/>
        <v>0</v>
      </c>
      <c r="F241" s="119">
        <f>SUMIF('Calculation of Emissions'!B:B, 'Summary and Analysis'!B241, 'Calculation of Emissions'!E:E)</f>
        <v>0</v>
      </c>
      <c r="G241" s="116">
        <f t="shared" si="38"/>
        <v>0</v>
      </c>
      <c r="H241" s="116">
        <f t="shared" si="41"/>
        <v>0</v>
      </c>
      <c r="L241" s="71"/>
    </row>
    <row r="242" spans="2:32" x14ac:dyDescent="0.35">
      <c r="B242" s="83"/>
      <c r="C242" s="119">
        <f>SUMIF('Calculation of Emissions'!B:B, 'Summary and Analysis'!B242, 'Calculation of Emissions'!AC:AC)</f>
        <v>0</v>
      </c>
      <c r="D242" s="131">
        <f t="shared" si="39"/>
        <v>0</v>
      </c>
      <c r="E242" s="131">
        <f t="shared" si="40"/>
        <v>0</v>
      </c>
      <c r="F242" s="119">
        <f>SUMIF('Calculation of Emissions'!B:B, 'Summary and Analysis'!B242, 'Calculation of Emissions'!E:E)</f>
        <v>0</v>
      </c>
      <c r="G242" s="116">
        <f t="shared" si="38"/>
        <v>0</v>
      </c>
      <c r="H242" s="116">
        <f t="shared" si="41"/>
        <v>0</v>
      </c>
    </row>
    <row r="243" spans="2:32" ht="15" thickBot="1" x14ac:dyDescent="0.4">
      <c r="B243" s="193"/>
      <c r="C243" s="120">
        <f>SUMIF('Calculation of Emissions'!B:B, 'Summary and Analysis'!B243, 'Calculation of Emissions'!AC:AC)</f>
        <v>0</v>
      </c>
      <c r="D243" s="132">
        <f t="shared" si="39"/>
        <v>0</v>
      </c>
      <c r="E243" s="132">
        <f t="shared" si="40"/>
        <v>0</v>
      </c>
      <c r="F243" s="120">
        <f>SUMIF('Calculation of Emissions'!B:B, 'Summary and Analysis'!B243, 'Calculation of Emissions'!E:E)</f>
        <v>0</v>
      </c>
      <c r="G243" s="129">
        <f t="shared" si="38"/>
        <v>0</v>
      </c>
      <c r="H243" s="129">
        <f t="shared" si="41"/>
        <v>0</v>
      </c>
    </row>
    <row r="244" spans="2:32" ht="15" thickTop="1" x14ac:dyDescent="0.35">
      <c r="B244" s="158" t="s">
        <v>268</v>
      </c>
      <c r="C244" s="125">
        <f>SUM(C179:C243)</f>
        <v>8947.654417428017</v>
      </c>
      <c r="D244" s="126"/>
      <c r="E244" s="126"/>
      <c r="F244" s="125">
        <f>SUM(F179:F243)</f>
        <v>2678</v>
      </c>
      <c r="G244" s="95"/>
      <c r="H244" s="95"/>
    </row>
    <row r="246" spans="2:32" s="8" customFormat="1" ht="15.5" x14ac:dyDescent="0.35">
      <c r="B246" s="273" t="s">
        <v>272</v>
      </c>
      <c r="C246" s="273"/>
      <c r="D246" s="273"/>
      <c r="E246" s="273"/>
      <c r="F246" s="273"/>
      <c r="G246" s="273"/>
      <c r="H246" s="273"/>
      <c r="I246" s="273"/>
      <c r="J246" s="273"/>
      <c r="K246" s="273"/>
      <c r="L246" s="273"/>
      <c r="M246" s="273"/>
      <c r="N246" s="273"/>
      <c r="O246" s="273"/>
      <c r="P246" s="273"/>
      <c r="Q246" s="273"/>
      <c r="R246" s="273"/>
      <c r="S246" s="273"/>
      <c r="T246" s="273"/>
      <c r="U246" s="273"/>
      <c r="V246" s="273"/>
      <c r="W246" s="273"/>
      <c r="X246" s="273"/>
      <c r="Y246" s="273"/>
      <c r="Z246" s="273"/>
      <c r="AA246" s="273"/>
      <c r="AB246" s="273"/>
      <c r="AC246" s="273"/>
      <c r="AD246" s="273"/>
      <c r="AE246" s="273"/>
      <c r="AF246" s="273"/>
    </row>
    <row r="247" spans="2:32" ht="15.5" x14ac:dyDescent="0.35">
      <c r="B247" s="72"/>
      <c r="C247" s="115"/>
      <c r="D247" s="115"/>
      <c r="E247" s="115"/>
      <c r="F247" s="115"/>
      <c r="G247" s="115"/>
      <c r="H247" s="115"/>
      <c r="I247" s="115"/>
      <c r="J247" s="115"/>
      <c r="K247" s="115"/>
      <c r="L247" s="70"/>
      <c r="M247" s="163"/>
      <c r="N247" s="68"/>
      <c r="O247" s="68"/>
      <c r="P247" s="68"/>
      <c r="Q247" s="68"/>
      <c r="R247" s="68"/>
      <c r="S247" s="68"/>
      <c r="T247" s="68"/>
      <c r="U247" s="68"/>
      <c r="V247" s="68"/>
      <c r="W247" s="68"/>
      <c r="X247" s="68"/>
      <c r="Y247" s="68"/>
      <c r="Z247" s="68"/>
      <c r="AA247" s="68"/>
      <c r="AB247" s="68"/>
      <c r="AC247" s="68"/>
      <c r="AD247" s="68"/>
      <c r="AE247" s="68"/>
      <c r="AF247" s="68"/>
    </row>
    <row r="248" spans="2:32" ht="43.5" x14ac:dyDescent="0.35">
      <c r="B248" s="96" t="s">
        <v>270</v>
      </c>
      <c r="C248" s="96" t="s">
        <v>301</v>
      </c>
      <c r="D248" s="96" t="s">
        <v>310</v>
      </c>
      <c r="E248" s="96" t="s">
        <v>278</v>
      </c>
      <c r="F248" s="96" t="s">
        <v>279</v>
      </c>
      <c r="G248" s="96" t="s">
        <v>292</v>
      </c>
      <c r="H248" s="96" t="s">
        <v>288</v>
      </c>
    </row>
    <row r="249" spans="2:32" x14ac:dyDescent="0.35">
      <c r="B249" s="157" t="s">
        <v>5</v>
      </c>
      <c r="C249" s="133">
        <f>SUMIF('Calculation of Emissions'!B:B, 'Summary and Analysis'!B249, 'Calculation of Emissions'!AC:AC)</f>
        <v>0</v>
      </c>
      <c r="D249" s="134">
        <f t="shared" ref="D249:D280" si="46">C249/$C$312</f>
        <v>0</v>
      </c>
      <c r="E249" s="112">
        <f t="shared" ref="E249:E280" si="47">C249/$C$15</f>
        <v>0</v>
      </c>
      <c r="F249" s="135">
        <f>SUMIF('Calculation of Emissions'!B:B, 'Summary and Analysis'!B249, 'Calculation of Emissions'!E:E)</f>
        <v>0</v>
      </c>
      <c r="G249" s="112">
        <f>F249/$F$312</f>
        <v>0</v>
      </c>
      <c r="H249" s="112">
        <f t="shared" ref="H249:H280" si="48">F249/$F$15</f>
        <v>0</v>
      </c>
    </row>
    <row r="250" spans="2:32" x14ac:dyDescent="0.35">
      <c r="B250" s="217" t="s">
        <v>6</v>
      </c>
      <c r="C250" s="136">
        <f>SUMIF('Calculation of Emissions'!B:B, 'Summary and Analysis'!B250, 'Calculation of Emissions'!AC:AC)</f>
        <v>0</v>
      </c>
      <c r="D250" s="137">
        <f t="shared" si="46"/>
        <v>0</v>
      </c>
      <c r="E250" s="116">
        <f t="shared" si="47"/>
        <v>0</v>
      </c>
      <c r="F250" s="138">
        <f>SUMIF('Calculation of Emissions'!B:B, 'Summary and Analysis'!B250, 'Calculation of Emissions'!E:E)</f>
        <v>0</v>
      </c>
      <c r="G250" s="116">
        <f t="shared" ref="G250:G311" si="49">F250/$F$312</f>
        <v>0</v>
      </c>
      <c r="H250" s="116">
        <f t="shared" si="48"/>
        <v>0</v>
      </c>
    </row>
    <row r="251" spans="2:32" x14ac:dyDescent="0.35">
      <c r="B251" s="217" t="s">
        <v>9</v>
      </c>
      <c r="C251" s="136">
        <f>SUMIF('Calculation of Emissions'!B:B, 'Summary and Analysis'!B251, 'Calculation of Emissions'!AC:AC)</f>
        <v>0</v>
      </c>
      <c r="D251" s="137">
        <f t="shared" si="46"/>
        <v>0</v>
      </c>
      <c r="E251" s="116">
        <f t="shared" si="47"/>
        <v>0</v>
      </c>
      <c r="F251" s="138">
        <f>SUMIF('Calculation of Emissions'!B:B, 'Summary and Analysis'!B251, 'Calculation of Emissions'!E:E)</f>
        <v>0</v>
      </c>
      <c r="G251" s="116">
        <f t="shared" si="49"/>
        <v>0</v>
      </c>
      <c r="H251" s="116">
        <f t="shared" si="48"/>
        <v>0</v>
      </c>
    </row>
    <row r="252" spans="2:32" x14ac:dyDescent="0.35">
      <c r="B252" s="217" t="s">
        <v>13</v>
      </c>
      <c r="C252" s="136">
        <f>SUMIF('Calculation of Emissions'!B:B, 'Summary and Analysis'!B252, 'Calculation of Emissions'!AC:AC)</f>
        <v>0</v>
      </c>
      <c r="D252" s="137">
        <f t="shared" si="46"/>
        <v>0</v>
      </c>
      <c r="E252" s="116">
        <f t="shared" si="47"/>
        <v>0</v>
      </c>
      <c r="F252" s="138">
        <f>SUMIF('Calculation of Emissions'!B:B, 'Summary and Analysis'!B252, 'Calculation of Emissions'!E:E)</f>
        <v>0</v>
      </c>
      <c r="G252" s="116">
        <f t="shared" si="49"/>
        <v>0</v>
      </c>
      <c r="H252" s="116">
        <f t="shared" si="48"/>
        <v>0</v>
      </c>
    </row>
    <row r="253" spans="2:32" x14ac:dyDescent="0.35">
      <c r="B253" s="217" t="s">
        <v>15</v>
      </c>
      <c r="C253" s="136">
        <f>SUMIF('Calculation of Emissions'!B:B, 'Summary and Analysis'!B253, 'Calculation of Emissions'!AC:AC)</f>
        <v>20.980238851807908</v>
      </c>
      <c r="D253" s="137">
        <f t="shared" si="46"/>
        <v>1.8130633741834063E-2</v>
      </c>
      <c r="E253" s="116">
        <f t="shared" si="47"/>
        <v>1.4504457522318344E-3</v>
      </c>
      <c r="F253" s="138">
        <f>SUMIF('Calculation of Emissions'!B:B, 'Summary and Analysis'!B253, 'Calculation of Emissions'!E:E)</f>
        <v>26</v>
      </c>
      <c r="G253" s="116">
        <f t="shared" si="49"/>
        <v>1.8156424581005588E-2</v>
      </c>
      <c r="H253" s="116">
        <f t="shared" si="48"/>
        <v>1.7571129282962763E-3</v>
      </c>
    </row>
    <row r="254" spans="2:32" x14ac:dyDescent="0.35">
      <c r="B254" s="217" t="s">
        <v>16</v>
      </c>
      <c r="C254" s="136">
        <f>SUMIF('Calculation of Emissions'!B:B, 'Summary and Analysis'!B254, 'Calculation of Emissions'!AC:AC)</f>
        <v>21.682209527172876</v>
      </c>
      <c r="D254" s="137">
        <f t="shared" si="46"/>
        <v>1.8737260449110726E-2</v>
      </c>
      <c r="E254" s="116">
        <f t="shared" si="47"/>
        <v>1.4989757232901329E-3</v>
      </c>
      <c r="F254" s="138">
        <f>SUMIF('Calculation of Emissions'!B:B, 'Summary and Analysis'!B254, 'Calculation of Emissions'!E:E)</f>
        <v>12</v>
      </c>
      <c r="G254" s="116">
        <f t="shared" si="49"/>
        <v>8.3798882681564244E-3</v>
      </c>
      <c r="H254" s="116">
        <f t="shared" si="48"/>
        <v>8.1097519767520446E-4</v>
      </c>
    </row>
    <row r="255" spans="2:32" x14ac:dyDescent="0.35">
      <c r="B255" s="217" t="s">
        <v>21</v>
      </c>
      <c r="C255" s="136">
        <f>SUMIF('Calculation of Emissions'!B:B, 'Summary and Analysis'!B255, 'Calculation of Emissions'!AC:AC)</f>
        <v>0</v>
      </c>
      <c r="D255" s="137">
        <f t="shared" si="46"/>
        <v>0</v>
      </c>
      <c r="E255" s="116">
        <f t="shared" si="47"/>
        <v>0</v>
      </c>
      <c r="F255" s="138">
        <f>SUMIF('Calculation of Emissions'!B:B, 'Summary and Analysis'!B255, 'Calculation of Emissions'!E:E)</f>
        <v>0</v>
      </c>
      <c r="G255" s="116">
        <f t="shared" si="49"/>
        <v>0</v>
      </c>
      <c r="H255" s="116">
        <f t="shared" si="48"/>
        <v>0</v>
      </c>
    </row>
    <row r="256" spans="2:32" x14ac:dyDescent="0.35">
      <c r="B256" s="217" t="s">
        <v>22</v>
      </c>
      <c r="C256" s="136">
        <f>SUMIF('Calculation of Emissions'!B:B, 'Summary and Analysis'!B256, 'Calculation of Emissions'!AC:AC)</f>
        <v>13.151749910070052</v>
      </c>
      <c r="D256" s="137">
        <f t="shared" si="46"/>
        <v>1.1365435940360208E-2</v>
      </c>
      <c r="E256" s="116">
        <f t="shared" si="47"/>
        <v>9.0923177406212943E-4</v>
      </c>
      <c r="F256" s="138">
        <f>SUMIF('Calculation of Emissions'!B:B, 'Summary and Analysis'!B256, 'Calculation of Emissions'!E:E)</f>
        <v>28</v>
      </c>
      <c r="G256" s="116">
        <f t="shared" si="49"/>
        <v>1.9553072625698324E-2</v>
      </c>
      <c r="H256" s="116">
        <f t="shared" si="48"/>
        <v>1.8922754612421438E-3</v>
      </c>
    </row>
    <row r="257" spans="2:8" ht="29" x14ac:dyDescent="0.35">
      <c r="B257" s="217" t="s">
        <v>28</v>
      </c>
      <c r="C257" s="136">
        <f>SUMIF('Calculation of Emissions'!B:B, 'Summary and Analysis'!B257, 'Calculation of Emissions'!AC:AC)</f>
        <v>0.94790308913107335</v>
      </c>
      <c r="D257" s="137">
        <f t="shared" si="46"/>
        <v>8.1915577097005365E-4</v>
      </c>
      <c r="E257" s="116">
        <f t="shared" si="47"/>
        <v>6.5532238163204851E-5</v>
      </c>
      <c r="F257" s="138">
        <f>SUMIF('Calculation of Emissions'!B:B, 'Summary and Analysis'!B257, 'Calculation of Emissions'!E:E)</f>
        <v>1</v>
      </c>
      <c r="G257" s="116">
        <f t="shared" si="49"/>
        <v>6.9832402234636874E-4</v>
      </c>
      <c r="H257" s="116">
        <f t="shared" si="48"/>
        <v>6.75812664729337E-5</v>
      </c>
    </row>
    <row r="258" spans="2:8" x14ac:dyDescent="0.35">
      <c r="B258" s="217" t="s">
        <v>33</v>
      </c>
      <c r="C258" s="136">
        <f>SUMIF('Calculation of Emissions'!B:B, 'Summary and Analysis'!B258, 'Calculation of Emissions'!AC:AC)</f>
        <v>57.876827930546874</v>
      </c>
      <c r="D258" s="137">
        <f t="shared" si="46"/>
        <v>5.0015806624502432E-2</v>
      </c>
      <c r="E258" s="116">
        <f t="shared" si="47"/>
        <v>4.0012508826743221E-3</v>
      </c>
      <c r="F258" s="138">
        <f>SUMIF('Calculation of Emissions'!B:B, 'Summary and Analysis'!B258, 'Calculation of Emissions'!E:E)</f>
        <v>53</v>
      </c>
      <c r="G258" s="116">
        <f t="shared" si="49"/>
        <v>3.7011173184357544E-2</v>
      </c>
      <c r="H258" s="116">
        <f t="shared" si="48"/>
        <v>3.5818071230654864E-3</v>
      </c>
    </row>
    <row r="259" spans="2:8" x14ac:dyDescent="0.35">
      <c r="B259" s="217" t="s">
        <v>51</v>
      </c>
      <c r="C259" s="136">
        <f>SUMIF('Calculation of Emissions'!B:B, 'Summary and Analysis'!B259, 'Calculation of Emissions'!AC:AC)</f>
        <v>5.0657775715864393</v>
      </c>
      <c r="D259" s="137">
        <f t="shared" si="46"/>
        <v>4.3777269847486405E-3</v>
      </c>
      <c r="E259" s="116">
        <f t="shared" si="47"/>
        <v>3.5021696427568023E-4</v>
      </c>
      <c r="F259" s="138">
        <f>SUMIF('Calculation of Emissions'!B:B, 'Summary and Analysis'!B259, 'Calculation of Emissions'!E:E)</f>
        <v>6</v>
      </c>
      <c r="G259" s="116">
        <f t="shared" si="49"/>
        <v>4.1899441340782122E-3</v>
      </c>
      <c r="H259" s="116">
        <f t="shared" si="48"/>
        <v>4.0548759883760223E-4</v>
      </c>
    </row>
    <row r="260" spans="2:8" x14ac:dyDescent="0.35">
      <c r="B260" s="217" t="s">
        <v>53</v>
      </c>
      <c r="C260" s="136">
        <f>SUMIF('Calculation of Emissions'!B:B, 'Summary and Analysis'!B260, 'Calculation of Emissions'!AC:AC)</f>
        <v>19.91353853490395</v>
      </c>
      <c r="D260" s="137">
        <f t="shared" si="46"/>
        <v>1.7208816173660029E-2</v>
      </c>
      <c r="E260" s="116">
        <f t="shared" si="47"/>
        <v>1.3767005983045533E-3</v>
      </c>
      <c r="F260" s="138">
        <f>SUMIF('Calculation of Emissions'!B:B, 'Summary and Analysis'!B260, 'Calculation of Emissions'!E:E)</f>
        <v>13</v>
      </c>
      <c r="G260" s="116">
        <f t="shared" si="49"/>
        <v>9.0782122905027941E-3</v>
      </c>
      <c r="H260" s="116">
        <f t="shared" si="48"/>
        <v>8.7855646414813817E-4</v>
      </c>
    </row>
    <row r="261" spans="2:8" x14ac:dyDescent="0.35">
      <c r="B261" s="217" t="s">
        <v>280</v>
      </c>
      <c r="C261" s="136">
        <f>SUMIF('Calculation of Emissions'!B:B, 'Summary and Analysis'!B261, 'Calculation of Emissions'!AC:AC)</f>
        <v>1.5318106565310732</v>
      </c>
      <c r="D261" s="137">
        <f t="shared" si="46"/>
        <v>1.3237550902815407E-3</v>
      </c>
      <c r="E261" s="116">
        <f t="shared" si="47"/>
        <v>1.0590004602342719E-4</v>
      </c>
      <c r="F261" s="138">
        <f>SUMIF('Calculation of Emissions'!B:B, 'Summary and Analysis'!B261, 'Calculation of Emissions'!E:E)</f>
        <v>1</v>
      </c>
      <c r="G261" s="116">
        <f t="shared" si="49"/>
        <v>6.9832402234636874E-4</v>
      </c>
      <c r="H261" s="116">
        <f t="shared" si="48"/>
        <v>6.75812664729337E-5</v>
      </c>
    </row>
    <row r="262" spans="2:8" x14ac:dyDescent="0.35">
      <c r="B262" s="217" t="s">
        <v>54</v>
      </c>
      <c r="C262" s="136">
        <f>SUMIF('Calculation of Emissions'!B:B, 'Summary and Analysis'!B262, 'Calculation of Emissions'!AC:AC)</f>
        <v>0</v>
      </c>
      <c r="D262" s="137">
        <f t="shared" si="46"/>
        <v>0</v>
      </c>
      <c r="E262" s="116">
        <f t="shared" si="47"/>
        <v>0</v>
      </c>
      <c r="F262" s="138">
        <f>SUMIF('Calculation of Emissions'!B:B, 'Summary and Analysis'!B262, 'Calculation of Emissions'!E:E)</f>
        <v>0</v>
      </c>
      <c r="G262" s="116">
        <f t="shared" si="49"/>
        <v>0</v>
      </c>
      <c r="H262" s="116">
        <f t="shared" si="48"/>
        <v>0</v>
      </c>
    </row>
    <row r="263" spans="2:8" x14ac:dyDescent="0.35">
      <c r="B263" s="217" t="s">
        <v>55</v>
      </c>
      <c r="C263" s="136">
        <f>SUMIF('Calculation of Emissions'!B:B, 'Summary and Analysis'!B263, 'Calculation of Emissions'!AC:AC)</f>
        <v>21.254606332201124</v>
      </c>
      <c r="D263" s="137">
        <f t="shared" si="46"/>
        <v>1.8367735727794085E-2</v>
      </c>
      <c r="E263" s="116">
        <f t="shared" si="47"/>
        <v>1.4694138464131168E-3</v>
      </c>
      <c r="F263" s="138">
        <f>SUMIF('Calculation of Emissions'!B:B, 'Summary and Analysis'!B263, 'Calculation of Emissions'!E:E)</f>
        <v>29</v>
      </c>
      <c r="G263" s="116">
        <f t="shared" si="49"/>
        <v>2.0251396648044692E-2</v>
      </c>
      <c r="H263" s="116">
        <f t="shared" si="48"/>
        <v>1.9598567277150773E-3</v>
      </c>
    </row>
    <row r="264" spans="2:8" x14ac:dyDescent="0.35">
      <c r="B264" s="217" t="s">
        <v>56</v>
      </c>
      <c r="C264" s="136">
        <f>SUMIF('Calculation of Emissions'!B:B, 'Summary and Analysis'!B264, 'Calculation of Emissions'!AC:AC)</f>
        <v>28.194315477242935</v>
      </c>
      <c r="D264" s="137">
        <f t="shared" si="46"/>
        <v>2.4364870730514378E-2</v>
      </c>
      <c r="E264" s="116">
        <f t="shared" si="47"/>
        <v>1.9491830102557357E-3</v>
      </c>
      <c r="F264" s="138">
        <f>SUMIF('Calculation of Emissions'!B:B, 'Summary and Analysis'!B264, 'Calculation of Emissions'!E:E)</f>
        <v>40</v>
      </c>
      <c r="G264" s="116">
        <f t="shared" si="49"/>
        <v>2.7932960893854747E-2</v>
      </c>
      <c r="H264" s="116">
        <f t="shared" si="48"/>
        <v>2.7032506589173481E-3</v>
      </c>
    </row>
    <row r="265" spans="2:8" x14ac:dyDescent="0.35">
      <c r="B265" s="217" t="s">
        <v>67</v>
      </c>
      <c r="C265" s="136">
        <f>SUMIF('Calculation of Emissions'!B:B, 'Summary and Analysis'!B265, 'Calculation of Emissions'!AC:AC)</f>
        <v>8.0517522826485859</v>
      </c>
      <c r="D265" s="137">
        <f t="shared" si="46"/>
        <v>6.9581367804160254E-3</v>
      </c>
      <c r="E265" s="116">
        <f t="shared" si="47"/>
        <v>5.566490438398535E-4</v>
      </c>
      <c r="F265" s="138">
        <f>SUMIF('Calculation of Emissions'!B:B, 'Summary and Analysis'!B265, 'Calculation of Emissions'!E:E)</f>
        <v>8</v>
      </c>
      <c r="G265" s="116">
        <f t="shared" si="49"/>
        <v>5.5865921787709499E-3</v>
      </c>
      <c r="H265" s="116">
        <f t="shared" si="48"/>
        <v>5.406501317834696E-4</v>
      </c>
    </row>
    <row r="266" spans="2:8" x14ac:dyDescent="0.35">
      <c r="B266" s="217" t="s">
        <v>71</v>
      </c>
      <c r="C266" s="136">
        <f>SUMIF('Calculation of Emissions'!B:B, 'Summary and Analysis'!B266, 'Calculation of Emissions'!AC:AC)</f>
        <v>1.2925034186621465</v>
      </c>
      <c r="D266" s="137">
        <f t="shared" si="46"/>
        <v>1.1169513492842074E-3</v>
      </c>
      <c r="E266" s="116">
        <f t="shared" si="47"/>
        <v>8.9355803171997132E-5</v>
      </c>
      <c r="F266" s="138">
        <f>SUMIF('Calculation of Emissions'!B:B, 'Summary and Analysis'!B266, 'Calculation of Emissions'!E:E)</f>
        <v>2</v>
      </c>
      <c r="G266" s="116">
        <f t="shared" si="49"/>
        <v>1.3966480446927375E-3</v>
      </c>
      <c r="H266" s="116">
        <f t="shared" si="48"/>
        <v>1.351625329458674E-4</v>
      </c>
    </row>
    <row r="267" spans="2:8" x14ac:dyDescent="0.35">
      <c r="B267" s="217" t="s">
        <v>73</v>
      </c>
      <c r="C267" s="136">
        <f>SUMIF('Calculation of Emissions'!B:B, 'Summary and Analysis'!B267, 'Calculation of Emissions'!AC:AC)</f>
        <v>86.992035684141229</v>
      </c>
      <c r="D267" s="137">
        <f t="shared" si="46"/>
        <v>7.5176491010721339E-2</v>
      </c>
      <c r="E267" s="116">
        <f t="shared" si="47"/>
        <v>6.0140987682411381E-3</v>
      </c>
      <c r="F267" s="138">
        <f>SUMIF('Calculation of Emissions'!B:B, 'Summary and Analysis'!B267, 'Calculation of Emissions'!E:E)</f>
        <v>85</v>
      </c>
      <c r="G267" s="116">
        <f t="shared" si="49"/>
        <v>5.9357541899441341E-2</v>
      </c>
      <c r="H267" s="116">
        <f t="shared" si="48"/>
        <v>5.7444076501993648E-3</v>
      </c>
    </row>
    <row r="268" spans="2:8" x14ac:dyDescent="0.35">
      <c r="B268" s="217" t="s">
        <v>74</v>
      </c>
      <c r="C268" s="136">
        <f>SUMIF('Calculation of Emissions'!B:B, 'Summary and Analysis'!B268, 'Calculation of Emissions'!AC:AC)</f>
        <v>59.592225229853085</v>
      </c>
      <c r="D268" s="137">
        <f t="shared" si="46"/>
        <v>5.1498213015351131E-2</v>
      </c>
      <c r="E268" s="116">
        <f t="shared" si="47"/>
        <v>4.119842989453614E-3</v>
      </c>
      <c r="F268" s="138">
        <f>SUMIF('Calculation of Emissions'!B:B, 'Summary and Analysis'!B268, 'Calculation of Emissions'!E:E)</f>
        <v>124</v>
      </c>
      <c r="G268" s="116">
        <f t="shared" si="49"/>
        <v>8.6592178770949726E-2</v>
      </c>
      <c r="H268" s="116">
        <f t="shared" si="48"/>
        <v>8.3800770426437788E-3</v>
      </c>
    </row>
    <row r="269" spans="2:8" x14ac:dyDescent="0.35">
      <c r="B269" s="217" t="s">
        <v>77</v>
      </c>
      <c r="C269" s="136">
        <f>SUMIF('Calculation of Emissions'!B:B, 'Summary and Analysis'!B269, 'Calculation of Emissions'!AC:AC)</f>
        <v>1.649538705131073</v>
      </c>
      <c r="D269" s="137">
        <f t="shared" si="46"/>
        <v>1.4254929277477478E-3</v>
      </c>
      <c r="E269" s="116">
        <f t="shared" si="47"/>
        <v>1.1403904526059259E-4</v>
      </c>
      <c r="F269" s="138">
        <f>SUMIF('Calculation of Emissions'!B:B, 'Summary and Analysis'!B269, 'Calculation of Emissions'!E:E)</f>
        <v>1</v>
      </c>
      <c r="G269" s="116">
        <f t="shared" si="49"/>
        <v>6.9832402234636874E-4</v>
      </c>
      <c r="H269" s="116">
        <f t="shared" si="48"/>
        <v>6.75812664729337E-5</v>
      </c>
    </row>
    <row r="270" spans="2:8" x14ac:dyDescent="0.35">
      <c r="B270" s="217" t="s">
        <v>78</v>
      </c>
      <c r="C270" s="136">
        <f>SUMIF('Calculation of Emissions'!B:B, 'Summary and Analysis'!B270, 'Calculation of Emissions'!AC:AC)</f>
        <v>139.22553462621465</v>
      </c>
      <c r="D270" s="137">
        <f t="shared" si="46"/>
        <v>0.12031546416838886</v>
      </c>
      <c r="E270" s="116">
        <f t="shared" si="47"/>
        <v>9.6252043042588022E-3</v>
      </c>
      <c r="F270" s="138">
        <f>SUMIF('Calculation of Emissions'!B:B, 'Summary and Analysis'!B270, 'Calculation of Emissions'!E:E)</f>
        <v>200</v>
      </c>
      <c r="G270" s="116">
        <f t="shared" si="49"/>
        <v>0.13966480446927373</v>
      </c>
      <c r="H270" s="116">
        <f t="shared" si="48"/>
        <v>1.3516253294586741E-2</v>
      </c>
    </row>
    <row r="271" spans="2:8" x14ac:dyDescent="0.35">
      <c r="B271" s="217" t="s">
        <v>80</v>
      </c>
      <c r="C271" s="136">
        <f>SUMIF('Calculation of Emissions'!B:B, 'Summary and Analysis'!B271, 'Calculation of Emissions'!AC:AC)</f>
        <v>0</v>
      </c>
      <c r="D271" s="137">
        <f t="shared" si="46"/>
        <v>0</v>
      </c>
      <c r="E271" s="116">
        <f t="shared" si="47"/>
        <v>0</v>
      </c>
      <c r="F271" s="138">
        <f>SUMIF('Calculation of Emissions'!B:B, 'Summary and Analysis'!B271, 'Calculation of Emissions'!E:E)</f>
        <v>0</v>
      </c>
      <c r="G271" s="116">
        <f t="shared" si="49"/>
        <v>0</v>
      </c>
      <c r="H271" s="116">
        <f t="shared" si="48"/>
        <v>0</v>
      </c>
    </row>
    <row r="272" spans="2:8" x14ac:dyDescent="0.35">
      <c r="B272" s="217" t="s">
        <v>81</v>
      </c>
      <c r="C272" s="136">
        <f>SUMIF('Calculation of Emissions'!B:B, 'Summary and Analysis'!B272, 'Calculation of Emissions'!AC:AC)</f>
        <v>55.359142448898297</v>
      </c>
      <c r="D272" s="137">
        <f t="shared" si="46"/>
        <v>4.7840081473452978E-2</v>
      </c>
      <c r="E272" s="116">
        <f t="shared" si="47"/>
        <v>3.8271934642575508E-3</v>
      </c>
      <c r="F272" s="138">
        <f>SUMIF('Calculation of Emissions'!B:B, 'Summary and Analysis'!B272, 'Calculation of Emissions'!E:E)</f>
        <v>45</v>
      </c>
      <c r="G272" s="116">
        <f t="shared" si="49"/>
        <v>3.1424581005586594E-2</v>
      </c>
      <c r="H272" s="116">
        <f t="shared" si="48"/>
        <v>3.0411569912820167E-3</v>
      </c>
    </row>
    <row r="273" spans="2:8" x14ac:dyDescent="0.35">
      <c r="B273" s="217" t="s">
        <v>91</v>
      </c>
      <c r="C273" s="136">
        <f>SUMIF('Calculation of Emissions'!B:B, 'Summary and Analysis'!B273, 'Calculation of Emissions'!AC:AC)</f>
        <v>21.24446385434576</v>
      </c>
      <c r="D273" s="137">
        <f t="shared" si="46"/>
        <v>1.8358970834671123E-2</v>
      </c>
      <c r="E273" s="116">
        <f t="shared" si="47"/>
        <v>1.468712657354864E-3</v>
      </c>
      <c r="F273" s="138">
        <f>SUMIF('Calculation of Emissions'!B:B, 'Summary and Analysis'!B273, 'Calculation of Emissions'!E:E)</f>
        <v>24</v>
      </c>
      <c r="G273" s="116">
        <f t="shared" si="49"/>
        <v>1.6759776536312849E-2</v>
      </c>
      <c r="H273" s="116">
        <f t="shared" si="48"/>
        <v>1.6219503953504089E-3</v>
      </c>
    </row>
    <row r="274" spans="2:8" x14ac:dyDescent="0.35">
      <c r="B274" s="217" t="s">
        <v>92</v>
      </c>
      <c r="C274" s="136">
        <f>SUMIF('Calculation of Emissions'!B:B, 'Summary and Analysis'!B274, 'Calculation of Emissions'!AC:AC)</f>
        <v>0</v>
      </c>
      <c r="D274" s="137">
        <f t="shared" si="46"/>
        <v>0</v>
      </c>
      <c r="E274" s="116">
        <f t="shared" si="47"/>
        <v>0</v>
      </c>
      <c r="F274" s="138">
        <f>SUMIF('Calculation of Emissions'!B:B, 'Summary and Analysis'!B274, 'Calculation of Emissions'!E:E)</f>
        <v>0</v>
      </c>
      <c r="G274" s="116">
        <f t="shared" si="49"/>
        <v>0</v>
      </c>
      <c r="H274" s="116">
        <f t="shared" si="48"/>
        <v>0</v>
      </c>
    </row>
    <row r="275" spans="2:8" x14ac:dyDescent="0.35">
      <c r="B275" s="217" t="s">
        <v>97</v>
      </c>
      <c r="C275" s="136">
        <f>SUMIF('Calculation of Emissions'!B:B, 'Summary and Analysis'!B275, 'Calculation of Emissions'!AC:AC)</f>
        <v>35.417961079450841</v>
      </c>
      <c r="D275" s="137">
        <f t="shared" si="46"/>
        <v>3.0607377006040219E-2</v>
      </c>
      <c r="E275" s="116">
        <f t="shared" si="47"/>
        <v>2.4485818089709259E-3</v>
      </c>
      <c r="F275" s="138">
        <f>SUMIF('Calculation of Emissions'!B:B, 'Summary and Analysis'!B275, 'Calculation of Emissions'!E:E)</f>
        <v>66</v>
      </c>
      <c r="G275" s="116">
        <f t="shared" si="49"/>
        <v>4.6089385474860335E-2</v>
      </c>
      <c r="H275" s="116">
        <f t="shared" si="48"/>
        <v>4.4603635872136243E-3</v>
      </c>
    </row>
    <row r="276" spans="2:8" x14ac:dyDescent="0.35">
      <c r="B276" s="217" t="s">
        <v>100</v>
      </c>
      <c r="C276" s="136">
        <f>SUMIF('Calculation of Emissions'!B:B, 'Summary and Analysis'!B276, 'Calculation of Emissions'!AC:AC)</f>
        <v>87.996688413107336</v>
      </c>
      <c r="D276" s="137">
        <f t="shared" si="46"/>
        <v>7.604468849861834E-2</v>
      </c>
      <c r="E276" s="116">
        <f t="shared" si="47"/>
        <v>6.0835543303770015E-3</v>
      </c>
      <c r="F276" s="138">
        <f>SUMIF('Calculation of Emissions'!B:B, 'Summary and Analysis'!B276, 'Calculation of Emissions'!E:E)</f>
        <v>100</v>
      </c>
      <c r="G276" s="116">
        <f t="shared" si="49"/>
        <v>6.9832402234636867E-2</v>
      </c>
      <c r="H276" s="116">
        <f t="shared" si="48"/>
        <v>6.7581266472933705E-3</v>
      </c>
    </row>
    <row r="277" spans="2:8" x14ac:dyDescent="0.35">
      <c r="B277" s="217" t="s">
        <v>113</v>
      </c>
      <c r="C277" s="136">
        <f>SUMIF('Calculation of Emissions'!B:B, 'Summary and Analysis'!B277, 'Calculation of Emissions'!AC:AC)</f>
        <v>7.747339565848586</v>
      </c>
      <c r="D277" s="137">
        <f t="shared" si="46"/>
        <v>6.6950704009700237E-3</v>
      </c>
      <c r="E277" s="116">
        <f t="shared" si="47"/>
        <v>5.3560380526432294E-4</v>
      </c>
      <c r="F277" s="138">
        <f>SUMIF('Calculation of Emissions'!B:B, 'Summary and Analysis'!B277, 'Calculation of Emissions'!E:E)</f>
        <v>8</v>
      </c>
      <c r="G277" s="116">
        <f t="shared" si="49"/>
        <v>5.5865921787709499E-3</v>
      </c>
      <c r="H277" s="116">
        <f t="shared" si="48"/>
        <v>5.406501317834696E-4</v>
      </c>
    </row>
    <row r="278" spans="2:8" x14ac:dyDescent="0.35">
      <c r="B278" s="217" t="s">
        <v>118</v>
      </c>
      <c r="C278" s="136">
        <f>SUMIF('Calculation of Emissions'!B:B, 'Summary and Analysis'!B278, 'Calculation of Emissions'!AC:AC)</f>
        <v>0</v>
      </c>
      <c r="D278" s="137">
        <f t="shared" si="46"/>
        <v>0</v>
      </c>
      <c r="E278" s="116">
        <f t="shared" si="47"/>
        <v>0</v>
      </c>
      <c r="F278" s="138">
        <f>SUMIF('Calculation of Emissions'!B:B, 'Summary and Analysis'!B278, 'Calculation of Emissions'!E:E)</f>
        <v>0</v>
      </c>
      <c r="G278" s="116">
        <f t="shared" si="49"/>
        <v>0</v>
      </c>
      <c r="H278" s="116">
        <f t="shared" si="48"/>
        <v>0</v>
      </c>
    </row>
    <row r="279" spans="2:8" x14ac:dyDescent="0.35">
      <c r="B279" s="217" t="s">
        <v>119</v>
      </c>
      <c r="C279" s="136">
        <f>SUMIF('Calculation of Emissions'!B:B, 'Summary and Analysis'!B279, 'Calculation of Emissions'!AC:AC)</f>
        <v>10.839305830441806</v>
      </c>
      <c r="D279" s="137">
        <f t="shared" si="46"/>
        <v>9.3670756284327094E-3</v>
      </c>
      <c r="E279" s="116">
        <f t="shared" si="47"/>
        <v>7.4936349437944045E-4</v>
      </c>
      <c r="F279" s="138">
        <f>SUMIF('Calculation of Emissions'!B:B, 'Summary and Analysis'!B279, 'Calculation of Emissions'!E:E)</f>
        <v>11</v>
      </c>
      <c r="G279" s="116">
        <f t="shared" si="49"/>
        <v>7.6815642458100556E-3</v>
      </c>
      <c r="H279" s="116">
        <f t="shared" si="48"/>
        <v>7.4339393120227075E-4</v>
      </c>
    </row>
    <row r="280" spans="2:8" x14ac:dyDescent="0.35">
      <c r="B280" s="217" t="s">
        <v>120</v>
      </c>
      <c r="C280" s="136">
        <f>SUMIF('Calculation of Emissions'!B:B, 'Summary and Analysis'!B280, 'Calculation of Emissions'!AC:AC)</f>
        <v>9.8694738846903931</v>
      </c>
      <c r="D280" s="137">
        <f t="shared" si="46"/>
        <v>8.5289694503405591E-3</v>
      </c>
      <c r="E280" s="116">
        <f t="shared" si="47"/>
        <v>6.8231522881726577E-4</v>
      </c>
      <c r="F280" s="138">
        <f>SUMIF('Calculation of Emissions'!B:B, 'Summary and Analysis'!B280, 'Calculation of Emissions'!E:E)</f>
        <v>19</v>
      </c>
      <c r="G280" s="116">
        <f t="shared" si="49"/>
        <v>1.3268156424581005E-2</v>
      </c>
      <c r="H280" s="116">
        <f t="shared" si="48"/>
        <v>1.2840440629857403E-3</v>
      </c>
    </row>
    <row r="281" spans="2:8" x14ac:dyDescent="0.35">
      <c r="B281" s="217" t="s">
        <v>121</v>
      </c>
      <c r="C281" s="136">
        <f>SUMIF('Calculation of Emissions'!B:B, 'Summary and Analysis'!B281, 'Calculation of Emissions'!AC:AC)</f>
        <v>0</v>
      </c>
      <c r="D281" s="137">
        <f t="shared" ref="D281:D311" si="50">C281/$C$312</f>
        <v>0</v>
      </c>
      <c r="E281" s="116">
        <f t="shared" ref="E281:E311" si="51">C281/$C$15</f>
        <v>0</v>
      </c>
      <c r="F281" s="138">
        <f>SUMIF('Calculation of Emissions'!B:B, 'Summary and Analysis'!B281, 'Calculation of Emissions'!E:E)</f>
        <v>0</v>
      </c>
      <c r="G281" s="116">
        <f t="shared" si="49"/>
        <v>0</v>
      </c>
      <c r="H281" s="116">
        <f t="shared" ref="H281:H311" si="52">F281/$F$15</f>
        <v>0</v>
      </c>
    </row>
    <row r="282" spans="2:8" x14ac:dyDescent="0.35">
      <c r="B282" s="217" t="s">
        <v>128</v>
      </c>
      <c r="C282" s="136">
        <f>SUMIF('Calculation of Emissions'!B:B, 'Summary and Analysis'!B282, 'Calculation of Emissions'!AC:AC)</f>
        <v>10.069353436779661</v>
      </c>
      <c r="D282" s="137">
        <f t="shared" si="50"/>
        <v>8.7017007036408571E-3</v>
      </c>
      <c r="E282" s="116">
        <f t="shared" si="51"/>
        <v>6.9613368194993341E-4</v>
      </c>
      <c r="F282" s="138">
        <f>SUMIF('Calculation of Emissions'!B:B, 'Summary and Analysis'!B282, 'Calculation of Emissions'!E:E)</f>
        <v>9</v>
      </c>
      <c r="G282" s="116">
        <f t="shared" si="49"/>
        <v>6.2849162011173187E-3</v>
      </c>
      <c r="H282" s="116">
        <f t="shared" si="52"/>
        <v>6.0823139825640332E-4</v>
      </c>
    </row>
    <row r="283" spans="2:8" x14ac:dyDescent="0.35">
      <c r="B283" s="217" t="s">
        <v>134</v>
      </c>
      <c r="C283" s="136">
        <f>SUMIF('Calculation of Emissions'!B:B, 'Summary and Analysis'!B283, 'Calculation of Emissions'!AC:AC)</f>
        <v>1.1701413427310732</v>
      </c>
      <c r="D283" s="137">
        <f t="shared" si="50"/>
        <v>1.0112088933347315E-3</v>
      </c>
      <c r="E283" s="116">
        <f t="shared" si="51"/>
        <v>8.0896435548868259E-5</v>
      </c>
      <c r="F283" s="138">
        <f>SUMIF('Calculation of Emissions'!B:B, 'Summary and Analysis'!B283, 'Calculation of Emissions'!E:E)</f>
        <v>1</v>
      </c>
      <c r="G283" s="116">
        <f t="shared" si="49"/>
        <v>6.9832402234636874E-4</v>
      </c>
      <c r="H283" s="116">
        <f t="shared" si="52"/>
        <v>6.75812664729337E-5</v>
      </c>
    </row>
    <row r="284" spans="2:8" x14ac:dyDescent="0.35">
      <c r="B284" s="217" t="s">
        <v>135</v>
      </c>
      <c r="C284" s="136">
        <f>SUMIF('Calculation of Emissions'!B:B, 'Summary and Analysis'!B284, 'Calculation of Emissions'!AC:AC)</f>
        <v>0.73220060933107334</v>
      </c>
      <c r="D284" s="137">
        <f t="shared" si="50"/>
        <v>6.3275071209141476E-4</v>
      </c>
      <c r="E284" s="116">
        <f t="shared" si="51"/>
        <v>5.0619884315297013E-5</v>
      </c>
      <c r="F284" s="138">
        <f>SUMIF('Calculation of Emissions'!B:B, 'Summary and Analysis'!B284, 'Calculation of Emissions'!E:E)</f>
        <v>1</v>
      </c>
      <c r="G284" s="116">
        <f t="shared" si="49"/>
        <v>6.9832402234636874E-4</v>
      </c>
      <c r="H284" s="116">
        <f t="shared" si="52"/>
        <v>6.75812664729337E-5</v>
      </c>
    </row>
    <row r="285" spans="2:8" x14ac:dyDescent="0.35">
      <c r="B285" s="217" t="s">
        <v>137</v>
      </c>
      <c r="C285" s="136">
        <f>SUMIF('Calculation of Emissions'!B:B, 'Summary and Analysis'!B285, 'Calculation of Emissions'!AC:AC)</f>
        <v>0.98905615393107316</v>
      </c>
      <c r="D285" s="137">
        <f t="shared" si="50"/>
        <v>8.5471929102876184E-4</v>
      </c>
      <c r="E285" s="116">
        <f t="shared" si="51"/>
        <v>6.8377310064058711E-5</v>
      </c>
      <c r="F285" s="138">
        <f>SUMIF('Calculation of Emissions'!B:B, 'Summary and Analysis'!B285, 'Calculation of Emissions'!E:E)</f>
        <v>1</v>
      </c>
      <c r="G285" s="116">
        <f t="shared" si="49"/>
        <v>6.9832402234636874E-4</v>
      </c>
      <c r="H285" s="116">
        <f t="shared" si="52"/>
        <v>6.75812664729337E-5</v>
      </c>
    </row>
    <row r="286" spans="2:8" x14ac:dyDescent="0.35">
      <c r="B286" s="217" t="s">
        <v>144</v>
      </c>
      <c r="C286" s="136">
        <f>SUMIF('Calculation of Emissions'!B:B, 'Summary and Analysis'!B286, 'Calculation of Emissions'!AC:AC)</f>
        <v>21.581115026898296</v>
      </c>
      <c r="D286" s="137">
        <f t="shared" si="50"/>
        <v>1.8649896936677013E-2</v>
      </c>
      <c r="E286" s="116">
        <f t="shared" si="51"/>
        <v>1.4919866661333968E-3</v>
      </c>
      <c r="F286" s="138">
        <f>SUMIF('Calculation of Emissions'!B:B, 'Summary and Analysis'!B286, 'Calculation of Emissions'!E:E)</f>
        <v>45</v>
      </c>
      <c r="G286" s="116">
        <f t="shared" si="49"/>
        <v>3.1424581005586594E-2</v>
      </c>
      <c r="H286" s="116">
        <f t="shared" si="52"/>
        <v>3.0411569912820167E-3</v>
      </c>
    </row>
    <row r="287" spans="2:8" x14ac:dyDescent="0.35">
      <c r="B287" s="217" t="s">
        <v>154</v>
      </c>
      <c r="C287" s="136">
        <f>SUMIF('Calculation of Emissions'!B:B, 'Summary and Analysis'!B287, 'Calculation of Emissions'!AC:AC)</f>
        <v>28.218534475449712</v>
      </c>
      <c r="D287" s="137">
        <f t="shared" ref="D287:D298" si="53">C287/$C$312</f>
        <v>2.438580022465326E-2</v>
      </c>
      <c r="E287" s="116">
        <f t="shared" ref="E287:E298" si="54">C287/$C$15</f>
        <v>1.9508573640760357E-3</v>
      </c>
      <c r="F287" s="138">
        <f>SUMIF('Calculation of Emissions'!B:B, 'Summary and Analysis'!B287, 'Calculation of Emissions'!E:E)</f>
        <v>37</v>
      </c>
      <c r="G287" s="116">
        <f t="shared" ref="G287:G298" si="55">F287/$F$312</f>
        <v>2.5837988826815643E-2</v>
      </c>
      <c r="H287" s="116">
        <f t="shared" ref="H287:H298" si="56">F287/$F$15</f>
        <v>2.500506859498547E-3</v>
      </c>
    </row>
    <row r="288" spans="2:8" x14ac:dyDescent="0.35">
      <c r="B288" s="217" t="s">
        <v>164</v>
      </c>
      <c r="C288" s="136">
        <f>SUMIF('Calculation of Emissions'!B:B, 'Summary and Analysis'!B288, 'Calculation of Emissions'!AC:AC)</f>
        <v>71.729690448416932</v>
      </c>
      <c r="D288" s="137">
        <f t="shared" si="53"/>
        <v>6.1987127750135866E-2</v>
      </c>
      <c r="E288" s="116">
        <f t="shared" si="54"/>
        <v>4.9589533062368062E-3</v>
      </c>
      <c r="F288" s="138">
        <f>SUMIF('Calculation of Emissions'!B:B, 'Summary and Analysis'!B288, 'Calculation of Emissions'!E:E)</f>
        <v>81</v>
      </c>
      <c r="G288" s="116">
        <f t="shared" si="55"/>
        <v>5.6564245810055869E-2</v>
      </c>
      <c r="H288" s="116">
        <f t="shared" si="56"/>
        <v>5.47408258430763E-3</v>
      </c>
    </row>
    <row r="289" spans="2:8" x14ac:dyDescent="0.35">
      <c r="B289" s="217" t="s">
        <v>165</v>
      </c>
      <c r="C289" s="136">
        <f>SUMIF('Calculation of Emissions'!B:B, 'Summary and Analysis'!B289, 'Calculation of Emissions'!AC:AC)</f>
        <v>10.416956593241807</v>
      </c>
      <c r="D289" s="137">
        <f t="shared" si="53"/>
        <v>9.0020912550466872E-3</v>
      </c>
      <c r="E289" s="116">
        <f t="shared" si="54"/>
        <v>7.2016484409799693E-4</v>
      </c>
      <c r="F289" s="138">
        <f>SUMIF('Calculation of Emissions'!B:B, 'Summary and Analysis'!B289, 'Calculation of Emissions'!E:E)</f>
        <v>11</v>
      </c>
      <c r="G289" s="116">
        <f t="shared" si="55"/>
        <v>7.6815642458100556E-3</v>
      </c>
      <c r="H289" s="116">
        <f t="shared" si="56"/>
        <v>7.4339393120227075E-4</v>
      </c>
    </row>
    <row r="290" spans="2:8" x14ac:dyDescent="0.35">
      <c r="B290" s="217" t="s">
        <v>170</v>
      </c>
      <c r="C290" s="136">
        <f>SUMIF('Calculation of Emissions'!B:B, 'Summary and Analysis'!B290, 'Calculation of Emissions'!AC:AC)</f>
        <v>36.91142775972542</v>
      </c>
      <c r="D290" s="137">
        <f t="shared" si="53"/>
        <v>3.1897996125152768E-2</v>
      </c>
      <c r="E290" s="116">
        <f t="shared" si="54"/>
        <v>2.5518309863422966E-3</v>
      </c>
      <c r="F290" s="138">
        <f>SUMIF('Calculation of Emissions'!B:B, 'Summary and Analysis'!B290, 'Calculation of Emissions'!E:E)</f>
        <v>33</v>
      </c>
      <c r="G290" s="116">
        <f t="shared" si="55"/>
        <v>2.3044692737430168E-2</v>
      </c>
      <c r="H290" s="116">
        <f t="shared" si="56"/>
        <v>2.2301817936068121E-3</v>
      </c>
    </row>
    <row r="291" spans="2:8" x14ac:dyDescent="0.35">
      <c r="B291" s="217" t="s">
        <v>171</v>
      </c>
      <c r="C291" s="136">
        <f>SUMIF('Calculation of Emissions'!B:B, 'Summary and Analysis'!B291, 'Calculation of Emissions'!AC:AC)</f>
        <v>12.739676139310733</v>
      </c>
      <c r="D291" s="137">
        <f t="shared" si="53"/>
        <v>1.1009331385734993E-2</v>
      </c>
      <c r="E291" s="116">
        <f t="shared" si="54"/>
        <v>8.8074350685860773E-4</v>
      </c>
      <c r="F291" s="138">
        <f>SUMIF('Calculation of Emissions'!B:B, 'Summary and Analysis'!B291, 'Calculation of Emissions'!E:E)</f>
        <v>10</v>
      </c>
      <c r="G291" s="116">
        <f t="shared" si="55"/>
        <v>6.9832402234636867E-3</v>
      </c>
      <c r="H291" s="116">
        <f t="shared" si="56"/>
        <v>6.7581266472933703E-4</v>
      </c>
    </row>
    <row r="292" spans="2:8" x14ac:dyDescent="0.35">
      <c r="B292" s="217" t="s">
        <v>180</v>
      </c>
      <c r="C292" s="136">
        <f>SUMIF('Calculation of Emissions'!B:B, 'Summary and Analysis'!B292, 'Calculation of Emissions'!AC:AC)</f>
        <v>0</v>
      </c>
      <c r="D292" s="137">
        <f t="shared" si="53"/>
        <v>0</v>
      </c>
      <c r="E292" s="116">
        <f t="shared" si="54"/>
        <v>0</v>
      </c>
      <c r="F292" s="138">
        <f>SUMIF('Calculation of Emissions'!B:B, 'Summary and Analysis'!B292, 'Calculation of Emissions'!E:E)</f>
        <v>0</v>
      </c>
      <c r="G292" s="116">
        <f t="shared" si="55"/>
        <v>0</v>
      </c>
      <c r="H292" s="116">
        <f t="shared" si="56"/>
        <v>0</v>
      </c>
    </row>
    <row r="293" spans="2:8" x14ac:dyDescent="0.35">
      <c r="B293" s="217" t="s">
        <v>185</v>
      </c>
      <c r="C293" s="136">
        <f>SUMIF('Calculation of Emissions'!B:B, 'Summary and Analysis'!B293, 'Calculation of Emissions'!AC:AC)</f>
        <v>1.9554364278621466</v>
      </c>
      <c r="D293" s="137">
        <f t="shared" si="53"/>
        <v>1.6898426147304718E-3</v>
      </c>
      <c r="E293" s="116">
        <f t="shared" si="54"/>
        <v>1.3518694808889827E-4</v>
      </c>
      <c r="F293" s="138">
        <f>SUMIF('Calculation of Emissions'!B:B, 'Summary and Analysis'!B293, 'Calculation of Emissions'!E:E)</f>
        <v>2</v>
      </c>
      <c r="G293" s="116">
        <f t="shared" si="55"/>
        <v>1.3966480446927375E-3</v>
      </c>
      <c r="H293" s="116">
        <f t="shared" si="56"/>
        <v>1.351625329458674E-4</v>
      </c>
    </row>
    <row r="294" spans="2:8" x14ac:dyDescent="0.35">
      <c r="B294" s="217" t="s">
        <v>190</v>
      </c>
      <c r="C294" s="136">
        <f>SUMIF('Calculation of Emissions'!B:B, 'Summary and Analysis'!B294, 'Calculation of Emissions'!AC:AC)</f>
        <v>22.931637510070054</v>
      </c>
      <c r="D294" s="137">
        <f t="shared" si="53"/>
        <v>1.9816987010124364E-2</v>
      </c>
      <c r="E294" s="116">
        <f t="shared" si="54"/>
        <v>1.5853535535576199E-3</v>
      </c>
      <c r="F294" s="138">
        <f>SUMIF('Calculation of Emissions'!B:B, 'Summary and Analysis'!B294, 'Calculation of Emissions'!E:E)</f>
        <v>28</v>
      </c>
      <c r="G294" s="116">
        <f t="shared" si="55"/>
        <v>1.9553072625698324E-2</v>
      </c>
      <c r="H294" s="116">
        <f t="shared" si="56"/>
        <v>1.8922754612421438E-3</v>
      </c>
    </row>
    <row r="295" spans="2:8" x14ac:dyDescent="0.35">
      <c r="B295" s="217" t="s">
        <v>191</v>
      </c>
      <c r="C295" s="136">
        <f>SUMIF('Calculation of Emissions'!B:B, 'Summary and Analysis'!B295, 'Calculation of Emissions'!AC:AC)</f>
        <v>9.4942897671728783</v>
      </c>
      <c r="D295" s="137">
        <f t="shared" si="53"/>
        <v>8.2047440748092837E-3</v>
      </c>
      <c r="E295" s="116">
        <f t="shared" si="54"/>
        <v>6.5637728724272384E-4</v>
      </c>
      <c r="F295" s="138">
        <f>SUMIF('Calculation of Emissions'!B:B, 'Summary and Analysis'!B295, 'Calculation of Emissions'!E:E)</f>
        <v>12</v>
      </c>
      <c r="G295" s="116">
        <f t="shared" si="55"/>
        <v>8.3798882681564244E-3</v>
      </c>
      <c r="H295" s="116">
        <f t="shared" si="56"/>
        <v>8.1097519767520446E-4</v>
      </c>
    </row>
    <row r="296" spans="2:8" x14ac:dyDescent="0.35">
      <c r="B296" s="217" t="s">
        <v>197</v>
      </c>
      <c r="C296" s="136">
        <f>SUMIF('Calculation of Emissions'!B:B, 'Summary and Analysis'!B296, 'Calculation of Emissions'!AC:AC)</f>
        <v>106.80818466497061</v>
      </c>
      <c r="D296" s="137">
        <f t="shared" si="53"/>
        <v>9.2301145400157714E-2</v>
      </c>
      <c r="E296" s="116">
        <f t="shared" si="54"/>
        <v>7.3840664467721374E-3</v>
      </c>
      <c r="F296" s="138">
        <f>SUMIF('Calculation of Emissions'!B:B, 'Summary and Analysis'!B296, 'Calculation of Emissions'!E:E)</f>
        <v>131</v>
      </c>
      <c r="G296" s="116">
        <f t="shared" si="55"/>
        <v>9.1480446927374295E-2</v>
      </c>
      <c r="H296" s="116">
        <f t="shared" si="56"/>
        <v>8.8531459079543157E-3</v>
      </c>
    </row>
    <row r="297" spans="2:8" x14ac:dyDescent="0.35">
      <c r="B297" s="217" t="s">
        <v>203</v>
      </c>
      <c r="C297" s="136">
        <f>SUMIF('Calculation of Emissions'!B:B, 'Summary and Analysis'!B297, 'Calculation of Emissions'!AC:AC)</f>
        <v>64.191393236968352</v>
      </c>
      <c r="D297" s="137">
        <f t="shared" si="53"/>
        <v>5.5472706882802134E-2</v>
      </c>
      <c r="E297" s="116">
        <f t="shared" si="54"/>
        <v>4.4378014143714528E-3</v>
      </c>
      <c r="F297" s="138">
        <f>SUMIF('Calculation of Emissions'!B:B, 'Summary and Analysis'!B297, 'Calculation of Emissions'!E:E)</f>
        <v>73</v>
      </c>
      <c r="G297" s="116">
        <f t="shared" si="55"/>
        <v>5.0977653631284918E-2</v>
      </c>
      <c r="H297" s="116">
        <f t="shared" si="56"/>
        <v>4.9334324525241603E-3</v>
      </c>
    </row>
    <row r="298" spans="2:8" x14ac:dyDescent="0.35">
      <c r="B298" s="217" t="s">
        <v>204</v>
      </c>
      <c r="C298" s="136">
        <f>SUMIF('Calculation of Emissions'!B:B, 'Summary and Analysis'!B298, 'Calculation of Emissions'!AC:AC)</f>
        <v>26.609388705105079</v>
      </c>
      <c r="D298" s="137">
        <f t="shared" si="53"/>
        <v>2.299521393031153E-2</v>
      </c>
      <c r="E298" s="116">
        <f t="shared" si="54"/>
        <v>1.8396108399633194E-3</v>
      </c>
      <c r="F298" s="138">
        <f>SUMIF('Calculation of Emissions'!B:B, 'Summary and Analysis'!B298, 'Calculation of Emissions'!E:E)</f>
        <v>42</v>
      </c>
      <c r="G298" s="116">
        <f t="shared" si="55"/>
        <v>2.9329608938547486E-2</v>
      </c>
      <c r="H298" s="116">
        <f t="shared" si="56"/>
        <v>2.8384131918632156E-3</v>
      </c>
    </row>
    <row r="299" spans="2:8" x14ac:dyDescent="0.35">
      <c r="B299" s="217" t="s">
        <v>218</v>
      </c>
      <c r="C299" s="136">
        <f>SUMIF('Calculation of Emissions'!B:B, 'Summary and Analysis'!B299, 'Calculation of Emissions'!AC:AC)</f>
        <v>14.745314141103952</v>
      </c>
      <c r="D299" s="137">
        <f t="shared" si="50"/>
        <v>1.2742557031356433E-2</v>
      </c>
      <c r="E299" s="116">
        <f t="shared" si="51"/>
        <v>1.0194010855813132E-3</v>
      </c>
      <c r="F299" s="138">
        <f>SUMIF('Calculation of Emissions'!B:B, 'Summary and Analysis'!B299, 'Calculation of Emissions'!E:E)</f>
        <v>13</v>
      </c>
      <c r="G299" s="116">
        <f t="shared" si="49"/>
        <v>9.0782122905027941E-3</v>
      </c>
      <c r="H299" s="116">
        <f t="shared" si="52"/>
        <v>8.7855646414813817E-4</v>
      </c>
    </row>
    <row r="300" spans="2:8" x14ac:dyDescent="0.35">
      <c r="B300" s="217" t="s">
        <v>226</v>
      </c>
      <c r="C300" s="136">
        <f>SUMIF('Calculation of Emissions'!B:B, 'Summary and Analysis'!B300, 'Calculation of Emissions'!AC:AC)</f>
        <v>0</v>
      </c>
      <c r="D300" s="137">
        <f t="shared" si="50"/>
        <v>0</v>
      </c>
      <c r="E300" s="116">
        <f t="shared" si="51"/>
        <v>0</v>
      </c>
      <c r="F300" s="138">
        <f>SUMIF('Calculation of Emissions'!B:B, 'Summary and Analysis'!B300, 'Calculation of Emissions'!E:E)</f>
        <v>0</v>
      </c>
      <c r="G300" s="116">
        <f t="shared" si="49"/>
        <v>0</v>
      </c>
      <c r="H300" s="116">
        <f t="shared" si="52"/>
        <v>0</v>
      </c>
    </row>
    <row r="301" spans="2:8" x14ac:dyDescent="0.35">
      <c r="B301" s="83"/>
      <c r="C301" s="136">
        <f>SUMIF('Calculation of Emissions'!B:B, 'Summary and Analysis'!B301, 'Calculation of Emissions'!AC:AC)</f>
        <v>0</v>
      </c>
      <c r="D301" s="137">
        <f t="shared" si="50"/>
        <v>0</v>
      </c>
      <c r="E301" s="116">
        <f t="shared" si="51"/>
        <v>0</v>
      </c>
      <c r="F301" s="138">
        <f>SUMIF('Calculation of Emissions'!B:B, 'Summary and Analysis'!B301, 'Calculation of Emissions'!E:E)</f>
        <v>0</v>
      </c>
      <c r="G301" s="116">
        <f t="shared" si="49"/>
        <v>0</v>
      </c>
      <c r="H301" s="116">
        <f t="shared" si="52"/>
        <v>0</v>
      </c>
    </row>
    <row r="302" spans="2:8" x14ac:dyDescent="0.35">
      <c r="B302" s="83"/>
      <c r="C302" s="136">
        <f>SUMIF('Calculation of Emissions'!B:B, 'Summary and Analysis'!B302, 'Calculation of Emissions'!AC:AC)</f>
        <v>0</v>
      </c>
      <c r="D302" s="137">
        <f t="shared" si="50"/>
        <v>0</v>
      </c>
      <c r="E302" s="116">
        <f t="shared" si="51"/>
        <v>0</v>
      </c>
      <c r="F302" s="138">
        <f>SUMIF('Calculation of Emissions'!B:B, 'Summary and Analysis'!B302, 'Calculation of Emissions'!E:E)</f>
        <v>0</v>
      </c>
      <c r="G302" s="116">
        <f t="shared" si="49"/>
        <v>0</v>
      </c>
      <c r="H302" s="116">
        <f t="shared" si="52"/>
        <v>0</v>
      </c>
    </row>
    <row r="303" spans="2:8" x14ac:dyDescent="0.35">
      <c r="B303" s="83"/>
      <c r="C303" s="136">
        <f>SUMIF('Calculation of Emissions'!B:B, 'Summary and Analysis'!B303, 'Calculation of Emissions'!AC:AC)</f>
        <v>0</v>
      </c>
      <c r="D303" s="137">
        <f t="shared" si="50"/>
        <v>0</v>
      </c>
      <c r="E303" s="116">
        <f t="shared" si="51"/>
        <v>0</v>
      </c>
      <c r="F303" s="138">
        <f>SUMIF('Calculation of Emissions'!B:B, 'Summary and Analysis'!B303, 'Calculation of Emissions'!E:E)</f>
        <v>0</v>
      </c>
      <c r="G303" s="116">
        <f t="shared" si="49"/>
        <v>0</v>
      </c>
      <c r="H303" s="116">
        <f t="shared" si="52"/>
        <v>0</v>
      </c>
    </row>
    <row r="304" spans="2:8" x14ac:dyDescent="0.35">
      <c r="B304" s="83"/>
      <c r="C304" s="136">
        <f>SUMIF('Calculation of Emissions'!B:B, 'Summary and Analysis'!B304, 'Calculation of Emissions'!AC:AC)</f>
        <v>0</v>
      </c>
      <c r="D304" s="137">
        <f t="shared" si="50"/>
        <v>0</v>
      </c>
      <c r="E304" s="116">
        <f t="shared" si="51"/>
        <v>0</v>
      </c>
      <c r="F304" s="138">
        <f>SUMIF('Calculation of Emissions'!B:B, 'Summary and Analysis'!B304, 'Calculation of Emissions'!E:E)</f>
        <v>0</v>
      </c>
      <c r="G304" s="116">
        <f t="shared" si="49"/>
        <v>0</v>
      </c>
      <c r="H304" s="116">
        <f t="shared" si="52"/>
        <v>0</v>
      </c>
    </row>
    <row r="305" spans="2:32" x14ac:dyDescent="0.35">
      <c r="B305" s="83"/>
      <c r="C305" s="136">
        <f>SUMIF('Calculation of Emissions'!B:B, 'Summary and Analysis'!B305, 'Calculation of Emissions'!AC:AC)</f>
        <v>0</v>
      </c>
      <c r="D305" s="137">
        <f t="shared" si="50"/>
        <v>0</v>
      </c>
      <c r="E305" s="116">
        <f t="shared" si="51"/>
        <v>0</v>
      </c>
      <c r="F305" s="138">
        <f>SUMIF('Calculation of Emissions'!B:B, 'Summary and Analysis'!B305, 'Calculation of Emissions'!E:E)</f>
        <v>0</v>
      </c>
      <c r="G305" s="116">
        <f t="shared" si="49"/>
        <v>0</v>
      </c>
      <c r="H305" s="116">
        <f t="shared" si="52"/>
        <v>0</v>
      </c>
    </row>
    <row r="306" spans="2:32" x14ac:dyDescent="0.35">
      <c r="B306" s="83"/>
      <c r="C306" s="136">
        <f>SUMIF('Calculation of Emissions'!B:B, 'Summary and Analysis'!B306, 'Calculation of Emissions'!AC:AC)</f>
        <v>0</v>
      </c>
      <c r="D306" s="137">
        <f t="shared" si="50"/>
        <v>0</v>
      </c>
      <c r="E306" s="116">
        <f t="shared" si="51"/>
        <v>0</v>
      </c>
      <c r="F306" s="138">
        <f>SUMIF('Calculation of Emissions'!B:B, 'Summary and Analysis'!B306, 'Calculation of Emissions'!E:E)</f>
        <v>0</v>
      </c>
      <c r="G306" s="116">
        <f t="shared" si="49"/>
        <v>0</v>
      </c>
      <c r="H306" s="116">
        <f t="shared" si="52"/>
        <v>0</v>
      </c>
    </row>
    <row r="307" spans="2:32" x14ac:dyDescent="0.35">
      <c r="B307" s="83"/>
      <c r="C307" s="136">
        <f>SUMIF('Calculation of Emissions'!B:B, 'Summary and Analysis'!B307, 'Calculation of Emissions'!AC:AC)</f>
        <v>0</v>
      </c>
      <c r="D307" s="137">
        <f t="shared" si="50"/>
        <v>0</v>
      </c>
      <c r="E307" s="116">
        <f t="shared" si="51"/>
        <v>0</v>
      </c>
      <c r="F307" s="138">
        <f>SUMIF('Calculation of Emissions'!B:B, 'Summary and Analysis'!B307, 'Calculation of Emissions'!E:E)</f>
        <v>0</v>
      </c>
      <c r="G307" s="116">
        <f t="shared" si="49"/>
        <v>0</v>
      </c>
      <c r="H307" s="116">
        <f t="shared" si="52"/>
        <v>0</v>
      </c>
    </row>
    <row r="308" spans="2:32" x14ac:dyDescent="0.35">
      <c r="B308" s="83"/>
      <c r="C308" s="136">
        <f>SUMIF('Calculation of Emissions'!B:B, 'Summary and Analysis'!B308, 'Calculation of Emissions'!AC:AC)</f>
        <v>0</v>
      </c>
      <c r="D308" s="137">
        <f t="shared" si="50"/>
        <v>0</v>
      </c>
      <c r="E308" s="116">
        <f t="shared" si="51"/>
        <v>0</v>
      </c>
      <c r="F308" s="138">
        <f>SUMIF('Calculation of Emissions'!B:B, 'Summary and Analysis'!B308, 'Calculation of Emissions'!E:E)</f>
        <v>0</v>
      </c>
      <c r="G308" s="116">
        <f t="shared" si="49"/>
        <v>0</v>
      </c>
      <c r="H308" s="116">
        <f t="shared" si="52"/>
        <v>0</v>
      </c>
    </row>
    <row r="309" spans="2:32" x14ac:dyDescent="0.35">
      <c r="B309" s="83"/>
      <c r="C309" s="136">
        <f>SUMIF('Calculation of Emissions'!B:B, 'Summary and Analysis'!B309, 'Calculation of Emissions'!AC:AC)</f>
        <v>0</v>
      </c>
      <c r="D309" s="137">
        <f t="shared" si="50"/>
        <v>0</v>
      </c>
      <c r="E309" s="116">
        <f t="shared" si="51"/>
        <v>0</v>
      </c>
      <c r="F309" s="138">
        <f>SUMIF('Calculation of Emissions'!B:B, 'Summary and Analysis'!B309, 'Calculation of Emissions'!E:E)</f>
        <v>0</v>
      </c>
      <c r="G309" s="116">
        <f t="shared" si="49"/>
        <v>0</v>
      </c>
      <c r="H309" s="116">
        <f t="shared" si="52"/>
        <v>0</v>
      </c>
    </row>
    <row r="310" spans="2:32" x14ac:dyDescent="0.35">
      <c r="B310" s="83"/>
      <c r="C310" s="136">
        <f>SUMIF('Calculation of Emissions'!B:B, 'Summary and Analysis'!B310, 'Calculation of Emissions'!AC:AC)</f>
        <v>0</v>
      </c>
      <c r="D310" s="137">
        <f t="shared" si="50"/>
        <v>0</v>
      </c>
      <c r="E310" s="116">
        <f t="shared" si="51"/>
        <v>0</v>
      </c>
      <c r="F310" s="138">
        <f>SUMIF('Calculation of Emissions'!B:B, 'Summary and Analysis'!B310, 'Calculation of Emissions'!E:E)</f>
        <v>0</v>
      </c>
      <c r="G310" s="116">
        <f t="shared" si="49"/>
        <v>0</v>
      </c>
      <c r="H310" s="116">
        <f t="shared" si="52"/>
        <v>0</v>
      </c>
    </row>
    <row r="311" spans="2:32" ht="15" thickBot="1" x14ac:dyDescent="0.4">
      <c r="B311" s="193"/>
      <c r="C311" s="139">
        <f>SUMIF('Calculation of Emissions'!B:B, 'Summary and Analysis'!B311, 'Calculation of Emissions'!AC:AC)</f>
        <v>0</v>
      </c>
      <c r="D311" s="140">
        <f t="shared" si="50"/>
        <v>0</v>
      </c>
      <c r="E311" s="129">
        <f t="shared" si="51"/>
        <v>0</v>
      </c>
      <c r="F311" s="141">
        <f>SUMIF('Calculation of Emissions'!B:B, 'Summary and Analysis'!B311, 'Calculation of Emissions'!E:E)</f>
        <v>0</v>
      </c>
      <c r="G311" s="129">
        <f t="shared" si="49"/>
        <v>0</v>
      </c>
      <c r="H311" s="129">
        <f t="shared" si="52"/>
        <v>0</v>
      </c>
    </row>
    <row r="312" spans="2:32" ht="15" thickTop="1" x14ac:dyDescent="0.35">
      <c r="B312" s="158" t="s">
        <v>268</v>
      </c>
      <c r="C312" s="125">
        <f>SUM(C249:C311)</f>
        <v>1157.1707393436973</v>
      </c>
      <c r="D312" s="126"/>
      <c r="E312" s="126"/>
      <c r="F312" s="125">
        <f>SUM(F249:F311)</f>
        <v>1432</v>
      </c>
      <c r="G312" s="95"/>
      <c r="H312" s="95"/>
    </row>
    <row r="314" spans="2:32" s="8" customFormat="1" ht="15.5" x14ac:dyDescent="0.35">
      <c r="B314" s="273" t="s">
        <v>273</v>
      </c>
      <c r="C314" s="273"/>
      <c r="D314" s="273"/>
      <c r="E314" s="273"/>
      <c r="F314" s="273"/>
      <c r="G314" s="273"/>
      <c r="H314" s="273"/>
      <c r="I314" s="273"/>
      <c r="J314" s="273"/>
      <c r="K314" s="273"/>
      <c r="L314" s="273"/>
      <c r="M314" s="273"/>
      <c r="N314" s="273"/>
      <c r="O314" s="273"/>
      <c r="P314" s="273"/>
      <c r="Q314" s="273"/>
      <c r="R314" s="273"/>
      <c r="S314" s="273"/>
      <c r="T314" s="273"/>
      <c r="U314" s="273"/>
      <c r="V314" s="273"/>
      <c r="W314" s="273"/>
      <c r="X314" s="273"/>
      <c r="Y314" s="273"/>
      <c r="Z314" s="273"/>
      <c r="AA314" s="273"/>
      <c r="AB314" s="273"/>
      <c r="AC314" s="273"/>
      <c r="AD314" s="273"/>
      <c r="AE314" s="273"/>
      <c r="AF314" s="273"/>
    </row>
    <row r="315" spans="2:32" ht="15.5" x14ac:dyDescent="0.35">
      <c r="B315" s="72"/>
      <c r="C315" s="115"/>
      <c r="D315" s="115"/>
      <c r="E315" s="115"/>
      <c r="F315" s="115"/>
      <c r="G315" s="115"/>
      <c r="H315" s="115"/>
      <c r="I315" s="115"/>
      <c r="J315" s="115"/>
      <c r="K315" s="115"/>
      <c r="L315" s="70"/>
      <c r="M315" s="163"/>
      <c r="N315" s="68"/>
      <c r="O315" s="68"/>
      <c r="P315" s="68"/>
      <c r="Q315" s="68"/>
      <c r="R315" s="68"/>
      <c r="S315" s="68"/>
      <c r="T315" s="68"/>
      <c r="U315" s="68"/>
      <c r="V315" s="68"/>
      <c r="W315" s="68"/>
      <c r="X315" s="68"/>
      <c r="Y315" s="68"/>
      <c r="Z315" s="68"/>
      <c r="AA315" s="68"/>
      <c r="AB315" s="68"/>
      <c r="AC315" s="68"/>
      <c r="AD315" s="68"/>
      <c r="AE315" s="68"/>
      <c r="AF315" s="68"/>
    </row>
    <row r="316" spans="2:32" ht="43.5" x14ac:dyDescent="0.35">
      <c r="B316" s="96" t="s">
        <v>270</v>
      </c>
      <c r="C316" s="96" t="s">
        <v>302</v>
      </c>
      <c r="D316" s="96" t="s">
        <v>311</v>
      </c>
      <c r="E316" s="96" t="s">
        <v>267</v>
      </c>
      <c r="F316" s="96" t="s">
        <v>279</v>
      </c>
      <c r="G316" s="96" t="s">
        <v>293</v>
      </c>
      <c r="H316" s="96" t="s">
        <v>288</v>
      </c>
    </row>
    <row r="317" spans="2:32" ht="15" thickBot="1" x14ac:dyDescent="0.4">
      <c r="B317" s="159" t="str">
        <f>'Cover Page'!D38</f>
        <v>Scotland</v>
      </c>
      <c r="C317" s="139">
        <f>SUMIF('Calculation of Emissions'!B:B, 'Summary and Analysis'!B317, 'Calculation of Emissions'!AC:AC)</f>
        <v>307.01389523382738</v>
      </c>
      <c r="D317" s="143">
        <f>C317/$C$318</f>
        <v>1</v>
      </c>
      <c r="E317" s="143">
        <f>C317/$C$15</f>
        <v>2.122506818742349E-2</v>
      </c>
      <c r="F317" s="142">
        <f>SUMIF('Calculation of Emissions'!B:B, 'Summary and Analysis'!B317, 'Calculation of Emissions'!E:E)</f>
        <v>7779</v>
      </c>
      <c r="G317" s="143">
        <f>F317/$F$318</f>
        <v>1</v>
      </c>
      <c r="H317" s="143">
        <f>F317/$F$15</f>
        <v>0.52571467189295129</v>
      </c>
    </row>
    <row r="318" spans="2:32" ht="15" thickTop="1" x14ac:dyDescent="0.35">
      <c r="B318" s="158" t="s">
        <v>268</v>
      </c>
      <c r="C318" s="125">
        <f>SUM(C317)</f>
        <v>307.01389523382738</v>
      </c>
      <c r="D318" s="95"/>
      <c r="E318" s="95"/>
      <c r="F318" s="125">
        <f>SUM(F317)</f>
        <v>7779</v>
      </c>
      <c r="G318" s="95"/>
      <c r="H318" s="95"/>
    </row>
    <row r="320" spans="2:32" s="8" customFormat="1" ht="15.5" x14ac:dyDescent="0.35">
      <c r="B320" s="273" t="s">
        <v>274</v>
      </c>
      <c r="C320" s="273"/>
      <c r="D320" s="273"/>
      <c r="E320" s="273"/>
      <c r="F320" s="273"/>
      <c r="G320" s="273"/>
      <c r="H320" s="273"/>
      <c r="I320" s="273"/>
      <c r="J320" s="273"/>
      <c r="K320" s="273"/>
      <c r="L320" s="273"/>
      <c r="M320" s="273"/>
      <c r="N320" s="273"/>
      <c r="O320" s="273"/>
      <c r="P320" s="273"/>
      <c r="Q320" s="273"/>
      <c r="R320" s="273"/>
      <c r="S320" s="273"/>
      <c r="T320" s="273"/>
      <c r="U320" s="273"/>
      <c r="V320" s="273"/>
      <c r="W320" s="273"/>
      <c r="X320" s="273"/>
      <c r="Y320" s="273"/>
      <c r="Z320" s="273"/>
      <c r="AA320" s="273"/>
      <c r="AB320" s="273"/>
      <c r="AC320" s="273"/>
      <c r="AD320" s="273"/>
      <c r="AE320" s="273"/>
      <c r="AF320" s="273"/>
    </row>
    <row r="321" spans="2:32" ht="15.5" x14ac:dyDescent="0.35">
      <c r="B321" s="72"/>
      <c r="C321" s="115"/>
      <c r="D321" s="115"/>
      <c r="E321" s="115"/>
      <c r="F321" s="115"/>
      <c r="G321" s="115"/>
      <c r="H321" s="115"/>
      <c r="I321" s="115"/>
      <c r="J321" s="115"/>
      <c r="K321" s="115"/>
      <c r="L321" s="70"/>
      <c r="M321" s="163"/>
      <c r="N321" s="68"/>
      <c r="O321" s="68"/>
      <c r="P321" s="68"/>
      <c r="Q321" s="68"/>
      <c r="R321" s="68"/>
      <c r="S321" s="68"/>
      <c r="T321" s="68"/>
      <c r="U321" s="68"/>
      <c r="V321" s="68"/>
      <c r="W321" s="68"/>
      <c r="X321" s="68"/>
      <c r="Y321" s="68"/>
      <c r="Z321" s="68"/>
      <c r="AA321" s="68"/>
      <c r="AB321" s="68"/>
      <c r="AC321" s="68"/>
      <c r="AD321" s="68"/>
      <c r="AE321" s="68"/>
      <c r="AF321" s="68"/>
    </row>
    <row r="322" spans="2:32" ht="58" x14ac:dyDescent="0.35">
      <c r="B322" s="96" t="s">
        <v>270</v>
      </c>
      <c r="C322" s="96" t="s">
        <v>303</v>
      </c>
      <c r="D322" s="96" t="s">
        <v>312</v>
      </c>
      <c r="E322" s="96" t="s">
        <v>278</v>
      </c>
      <c r="F322" s="96" t="s">
        <v>279</v>
      </c>
      <c r="G322" s="96" t="s">
        <v>294</v>
      </c>
      <c r="H322" s="96" t="s">
        <v>288</v>
      </c>
    </row>
    <row r="323" spans="2:32" x14ac:dyDescent="0.35">
      <c r="B323" s="157" t="s">
        <v>424</v>
      </c>
      <c r="C323" s="133">
        <f>SUMIF('Calculation of Emissions'!B:B, 'Summary and Analysis'!B323, 'Calculation of Emissions'!AC:AC)</f>
        <v>0</v>
      </c>
      <c r="D323" s="134">
        <f t="shared" ref="D323:D373" si="57">C323/$C$374</f>
        <v>0</v>
      </c>
      <c r="E323" s="112">
        <f t="shared" ref="E323:E373" si="58">C323/$C$15</f>
        <v>0</v>
      </c>
      <c r="F323" s="135">
        <f>SUMIF('Calculation of Emissions'!B:B, 'Summary and Analysis'!B323, 'Calculation of Emissions'!E:E)</f>
        <v>0</v>
      </c>
      <c r="G323" s="112">
        <f>F323/$F$374</f>
        <v>0</v>
      </c>
      <c r="H323" s="112">
        <f t="shared" ref="H323:H373" si="59">F323/$F$15</f>
        <v>0</v>
      </c>
    </row>
    <row r="324" spans="2:32" x14ac:dyDescent="0.35">
      <c r="B324" s="217" t="s">
        <v>11</v>
      </c>
      <c r="C324" s="136">
        <f>SUMIF('Calculation of Emissions'!B:B, 'Summary and Analysis'!B324, 'Calculation of Emissions'!AC:AC)</f>
        <v>5.9782971870621466</v>
      </c>
      <c r="D324" s="137">
        <f t="shared" si="57"/>
        <v>3.8898176254866376E-3</v>
      </c>
      <c r="E324" s="116">
        <f t="shared" si="58"/>
        <v>4.133030048800708E-4</v>
      </c>
      <c r="F324" s="138">
        <f>SUMIF('Calculation of Emissions'!B:B, 'Summary and Analysis'!B324, 'Calculation of Emissions'!E:E)</f>
        <v>2</v>
      </c>
      <c r="G324" s="116">
        <f t="shared" ref="G324:G373" si="60">F324/$F$374</f>
        <v>3.616636528028933E-3</v>
      </c>
      <c r="H324" s="116">
        <f t="shared" si="59"/>
        <v>1.351625329458674E-4</v>
      </c>
    </row>
    <row r="325" spans="2:32" x14ac:dyDescent="0.35">
      <c r="B325" s="217" t="s">
        <v>425</v>
      </c>
      <c r="C325" s="136">
        <f>SUMIF('Calculation of Emissions'!B:B, 'Summary and Analysis'!B325, 'Calculation of Emissions'!AC:AC)</f>
        <v>0</v>
      </c>
      <c r="D325" s="137">
        <f t="shared" si="57"/>
        <v>0</v>
      </c>
      <c r="E325" s="116">
        <f t="shared" si="58"/>
        <v>0</v>
      </c>
      <c r="F325" s="138">
        <f>SUMIF('Calculation of Emissions'!B:B, 'Summary and Analysis'!B325, 'Calculation of Emissions'!E:E)</f>
        <v>0</v>
      </c>
      <c r="G325" s="116">
        <f t="shared" si="60"/>
        <v>0</v>
      </c>
      <c r="H325" s="116">
        <f t="shared" si="59"/>
        <v>0</v>
      </c>
    </row>
    <row r="326" spans="2:32" x14ac:dyDescent="0.35">
      <c r="B326" s="217" t="s">
        <v>17</v>
      </c>
      <c r="C326" s="136">
        <f>SUMIF('Calculation of Emissions'!B:B, 'Summary and Analysis'!B326, 'Calculation of Emissions'!AC:AC)</f>
        <v>2.397951613931073</v>
      </c>
      <c r="D326" s="137">
        <f t="shared" si="57"/>
        <v>1.5602426846760659E-3</v>
      </c>
      <c r="E326" s="116">
        <f t="shared" si="58"/>
        <v>1.6577974907964796E-4</v>
      </c>
      <c r="F326" s="138">
        <f>SUMIF('Calculation of Emissions'!B:B, 'Summary and Analysis'!B326, 'Calculation of Emissions'!E:E)</f>
        <v>1</v>
      </c>
      <c r="G326" s="116">
        <f t="shared" si="60"/>
        <v>1.8083182640144665E-3</v>
      </c>
      <c r="H326" s="116">
        <f t="shared" si="59"/>
        <v>6.75812664729337E-5</v>
      </c>
    </row>
    <row r="327" spans="2:32" x14ac:dyDescent="0.35">
      <c r="B327" s="217" t="s">
        <v>20</v>
      </c>
      <c r="C327" s="136">
        <f>SUMIF('Calculation of Emissions'!B:B, 'Summary and Analysis'!B327, 'Calculation of Emissions'!AC:AC)</f>
        <v>12.272912253324295</v>
      </c>
      <c r="D327" s="137">
        <f t="shared" si="57"/>
        <v>7.9854495193625273E-3</v>
      </c>
      <c r="E327" s="116">
        <f t="shared" si="58"/>
        <v>8.4847429865243362E-4</v>
      </c>
      <c r="F327" s="138">
        <f>SUMIF('Calculation of Emissions'!B:B, 'Summary and Analysis'!B327, 'Calculation of Emissions'!E:E)</f>
        <v>4</v>
      </c>
      <c r="G327" s="116">
        <f t="shared" si="60"/>
        <v>7.2332730560578659E-3</v>
      </c>
      <c r="H327" s="116">
        <f t="shared" si="59"/>
        <v>2.703250658917348E-4</v>
      </c>
    </row>
    <row r="328" spans="2:32" x14ac:dyDescent="0.35">
      <c r="B328" s="217" t="s">
        <v>23</v>
      </c>
      <c r="C328" s="136">
        <f>SUMIF('Calculation of Emissions'!B:B, 'Summary and Analysis'!B328, 'Calculation of Emissions'!AC:AC)</f>
        <v>3.7110734339310736</v>
      </c>
      <c r="D328" s="137">
        <f t="shared" si="57"/>
        <v>2.4146338666502713E-3</v>
      </c>
      <c r="E328" s="116">
        <f t="shared" si="58"/>
        <v>2.565609827650696E-4</v>
      </c>
      <c r="F328" s="138">
        <f>SUMIF('Calculation of Emissions'!B:B, 'Summary and Analysis'!B328, 'Calculation of Emissions'!E:E)</f>
        <v>1</v>
      </c>
      <c r="G328" s="116">
        <f t="shared" si="60"/>
        <v>1.8083182640144665E-3</v>
      </c>
      <c r="H328" s="116">
        <f t="shared" si="59"/>
        <v>6.75812664729337E-5</v>
      </c>
    </row>
    <row r="329" spans="2:32" x14ac:dyDescent="0.35">
      <c r="B329" s="217" t="s">
        <v>25</v>
      </c>
      <c r="C329" s="136">
        <f>SUMIF('Calculation of Emissions'!B:B, 'Summary and Analysis'!B329, 'Calculation of Emissions'!AC:AC)</f>
        <v>0</v>
      </c>
      <c r="D329" s="137">
        <f t="shared" si="57"/>
        <v>0</v>
      </c>
      <c r="E329" s="116">
        <f t="shared" si="58"/>
        <v>0</v>
      </c>
      <c r="F329" s="138">
        <f>SUMIF('Calculation of Emissions'!B:B, 'Summary and Analysis'!B329, 'Calculation of Emissions'!E:E)</f>
        <v>0</v>
      </c>
      <c r="G329" s="116">
        <f t="shared" si="60"/>
        <v>0</v>
      </c>
      <c r="H329" s="116">
        <f t="shared" si="59"/>
        <v>0</v>
      </c>
    </row>
    <row r="330" spans="2:32" x14ac:dyDescent="0.35">
      <c r="B330" s="217" t="s">
        <v>31</v>
      </c>
      <c r="C330" s="136">
        <f>SUMIF('Calculation of Emissions'!B:B, 'Summary and Analysis'!B330, 'Calculation of Emissions'!AC:AC)</f>
        <v>0</v>
      </c>
      <c r="D330" s="137">
        <f t="shared" si="57"/>
        <v>0</v>
      </c>
      <c r="E330" s="116">
        <f t="shared" si="58"/>
        <v>0</v>
      </c>
      <c r="F330" s="138">
        <f>SUMIF('Calculation of Emissions'!B:B, 'Summary and Analysis'!B330, 'Calculation of Emissions'!E:E)</f>
        <v>0</v>
      </c>
      <c r="G330" s="116">
        <f t="shared" si="60"/>
        <v>0</v>
      </c>
      <c r="H330" s="116">
        <f t="shared" si="59"/>
        <v>0</v>
      </c>
    </row>
    <row r="331" spans="2:32" x14ac:dyDescent="0.35">
      <c r="B331" s="217" t="s">
        <v>38</v>
      </c>
      <c r="C331" s="136">
        <f>SUMIF('Calculation of Emissions'!B:B, 'Summary and Analysis'!B331, 'Calculation of Emissions'!AC:AC)</f>
        <v>223.99670889986552</v>
      </c>
      <c r="D331" s="137">
        <f t="shared" si="57"/>
        <v>0.14574490345098981</v>
      </c>
      <c r="E331" s="116">
        <f t="shared" si="58"/>
        <v>1.5485766259983444E-2</v>
      </c>
      <c r="F331" s="138">
        <f>SUMIF('Calculation of Emissions'!B:B, 'Summary and Analysis'!B331, 'Calculation of Emissions'!E:E)</f>
        <v>89</v>
      </c>
      <c r="G331" s="116">
        <f t="shared" si="60"/>
        <v>0.16094032549728751</v>
      </c>
      <c r="H331" s="116">
        <f t="shared" si="59"/>
        <v>6.0147327160910997E-3</v>
      </c>
    </row>
    <row r="332" spans="2:32" x14ac:dyDescent="0.35">
      <c r="B332" s="217" t="s">
        <v>41</v>
      </c>
      <c r="C332" s="136">
        <f>SUMIF('Calculation of Emissions'!B:B, 'Summary and Analysis'!B332, 'Calculation of Emissions'!AC:AC)</f>
        <v>6.9080562734621473</v>
      </c>
      <c r="D332" s="137">
        <f t="shared" si="57"/>
        <v>4.4947713721089832E-3</v>
      </c>
      <c r="E332" s="116">
        <f t="shared" si="58"/>
        <v>4.7758087735775347E-4</v>
      </c>
      <c r="F332" s="138">
        <f>SUMIF('Calculation of Emissions'!B:B, 'Summary and Analysis'!B332, 'Calculation of Emissions'!E:E)</f>
        <v>2</v>
      </c>
      <c r="G332" s="116">
        <f t="shared" si="60"/>
        <v>3.616636528028933E-3</v>
      </c>
      <c r="H332" s="116">
        <f t="shared" si="59"/>
        <v>1.351625329458674E-4</v>
      </c>
    </row>
    <row r="333" spans="2:32" x14ac:dyDescent="0.35">
      <c r="B333" s="217" t="s">
        <v>50</v>
      </c>
      <c r="C333" s="136">
        <f>SUMIF('Calculation of Emissions'!B:B, 'Summary and Analysis'!B333, 'Calculation of Emissions'!AC:AC)</f>
        <v>3.8481968103310735</v>
      </c>
      <c r="D333" s="137">
        <f t="shared" si="57"/>
        <v>2.5038540759669439E-3</v>
      </c>
      <c r="E333" s="116">
        <f t="shared" si="58"/>
        <v>2.6604085667098219E-4</v>
      </c>
      <c r="F333" s="138">
        <f>SUMIF('Calculation of Emissions'!B:B, 'Summary and Analysis'!B333, 'Calculation of Emissions'!E:E)</f>
        <v>1</v>
      </c>
      <c r="G333" s="116">
        <f t="shared" si="60"/>
        <v>1.8083182640144665E-3</v>
      </c>
      <c r="H333" s="116">
        <f t="shared" si="59"/>
        <v>6.75812664729337E-5</v>
      </c>
    </row>
    <row r="334" spans="2:32" x14ac:dyDescent="0.35">
      <c r="B334" s="217" t="s">
        <v>52</v>
      </c>
      <c r="C334" s="136">
        <f>SUMIF('Calculation of Emissions'!B:B, 'Summary and Analysis'!B334, 'Calculation of Emissions'!AC:AC)</f>
        <v>3.3540091565310735</v>
      </c>
      <c r="D334" s="137">
        <f t="shared" si="57"/>
        <v>2.1823076914530976E-3</v>
      </c>
      <c r="E334" s="116">
        <f t="shared" si="58"/>
        <v>2.3187573642032027E-4</v>
      </c>
      <c r="F334" s="138">
        <f>SUMIF('Calculation of Emissions'!B:B, 'Summary and Analysis'!B334, 'Calculation of Emissions'!E:E)</f>
        <v>1</v>
      </c>
      <c r="G334" s="116">
        <f t="shared" si="60"/>
        <v>1.8083182640144665E-3</v>
      </c>
      <c r="H334" s="116">
        <f t="shared" si="59"/>
        <v>6.75812664729337E-5</v>
      </c>
    </row>
    <row r="335" spans="2:32" x14ac:dyDescent="0.35">
      <c r="B335" s="217" t="s">
        <v>427</v>
      </c>
      <c r="C335" s="136">
        <f>SUMIF('Calculation of Emissions'!B:B, 'Summary and Analysis'!B335, 'Calculation of Emissions'!AC:AC)</f>
        <v>0</v>
      </c>
      <c r="D335" s="137">
        <f t="shared" si="57"/>
        <v>0</v>
      </c>
      <c r="E335" s="116">
        <f t="shared" si="58"/>
        <v>0</v>
      </c>
      <c r="F335" s="138">
        <f>SUMIF('Calculation of Emissions'!B:B, 'Summary and Analysis'!B335, 'Calculation of Emissions'!E:E)</f>
        <v>0</v>
      </c>
      <c r="G335" s="116">
        <f t="shared" si="60"/>
        <v>0</v>
      </c>
      <c r="H335" s="116">
        <f t="shared" si="59"/>
        <v>0</v>
      </c>
    </row>
    <row r="336" spans="2:32" x14ac:dyDescent="0.35">
      <c r="B336" s="217" t="s">
        <v>58</v>
      </c>
      <c r="C336" s="136">
        <f>SUMIF('Calculation of Emissions'!B:B, 'Summary and Analysis'!B336, 'Calculation of Emissions'!AC:AC)</f>
        <v>0</v>
      </c>
      <c r="D336" s="137">
        <f t="shared" si="57"/>
        <v>0</v>
      </c>
      <c r="E336" s="116">
        <f t="shared" si="58"/>
        <v>0</v>
      </c>
      <c r="F336" s="138">
        <f>SUMIF('Calculation of Emissions'!B:B, 'Summary and Analysis'!B336, 'Calculation of Emissions'!E:E)</f>
        <v>0</v>
      </c>
      <c r="G336" s="116">
        <f t="shared" si="60"/>
        <v>0</v>
      </c>
      <c r="H336" s="116">
        <f t="shared" si="59"/>
        <v>0</v>
      </c>
    </row>
    <row r="337" spans="2:8" x14ac:dyDescent="0.35">
      <c r="B337" s="217" t="s">
        <v>59</v>
      </c>
      <c r="C337" s="136">
        <f>SUMIF('Calculation of Emissions'!B:B, 'Summary and Analysis'!B337, 'Calculation of Emissions'!AC:AC)</f>
        <v>0</v>
      </c>
      <c r="D337" s="137">
        <f t="shared" si="57"/>
        <v>0</v>
      </c>
      <c r="E337" s="116">
        <f t="shared" si="58"/>
        <v>0</v>
      </c>
      <c r="F337" s="138">
        <f>SUMIF('Calculation of Emissions'!B:B, 'Summary and Analysis'!B337, 'Calculation of Emissions'!E:E)</f>
        <v>0</v>
      </c>
      <c r="G337" s="116">
        <f t="shared" si="60"/>
        <v>0</v>
      </c>
      <c r="H337" s="116">
        <f t="shared" si="59"/>
        <v>0</v>
      </c>
    </row>
    <row r="338" spans="2:8" x14ac:dyDescent="0.35">
      <c r="B338" s="217" t="s">
        <v>64</v>
      </c>
      <c r="C338" s="136">
        <f>SUMIF('Calculation of Emissions'!B:B, 'Summary and Analysis'!B338, 'Calculation of Emissions'!AC:AC)</f>
        <v>0</v>
      </c>
      <c r="D338" s="137">
        <f t="shared" si="57"/>
        <v>0</v>
      </c>
      <c r="E338" s="116">
        <f t="shared" si="58"/>
        <v>0</v>
      </c>
      <c r="F338" s="138">
        <f>SUMIF('Calculation of Emissions'!B:B, 'Summary and Analysis'!B338, 'Calculation of Emissions'!E:E)</f>
        <v>0</v>
      </c>
      <c r="G338" s="116">
        <f t="shared" si="60"/>
        <v>0</v>
      </c>
      <c r="H338" s="116">
        <f t="shared" si="59"/>
        <v>0</v>
      </c>
    </row>
    <row r="339" spans="2:8" x14ac:dyDescent="0.35">
      <c r="B339" s="217" t="s">
        <v>429</v>
      </c>
      <c r="C339" s="136">
        <f>SUMIF('Calculation of Emissions'!B:B, 'Summary and Analysis'!B339, 'Calculation of Emissions'!AC:AC)</f>
        <v>0</v>
      </c>
      <c r="D339" s="137">
        <f t="shared" si="57"/>
        <v>0</v>
      </c>
      <c r="E339" s="116">
        <f t="shared" si="58"/>
        <v>0</v>
      </c>
      <c r="F339" s="138">
        <f>SUMIF('Calculation of Emissions'!B:B, 'Summary and Analysis'!B339, 'Calculation of Emissions'!E:E)</f>
        <v>0</v>
      </c>
      <c r="G339" s="116">
        <f t="shared" si="60"/>
        <v>0</v>
      </c>
      <c r="H339" s="116">
        <f t="shared" si="59"/>
        <v>0</v>
      </c>
    </row>
    <row r="340" spans="2:8" x14ac:dyDescent="0.35">
      <c r="B340" s="217" t="s">
        <v>82</v>
      </c>
      <c r="C340" s="136">
        <f>SUMIF('Calculation of Emissions'!B:B, 'Summary and Analysis'!B340, 'Calculation of Emissions'!AC:AC)</f>
        <v>0</v>
      </c>
      <c r="D340" s="137">
        <f t="shared" si="57"/>
        <v>0</v>
      </c>
      <c r="E340" s="116">
        <f t="shared" si="58"/>
        <v>0</v>
      </c>
      <c r="F340" s="138">
        <f>SUMIF('Calculation of Emissions'!B:B, 'Summary and Analysis'!B340, 'Calculation of Emissions'!E:E)</f>
        <v>0</v>
      </c>
      <c r="G340" s="116">
        <f t="shared" si="60"/>
        <v>0</v>
      </c>
      <c r="H340" s="116">
        <f t="shared" si="59"/>
        <v>0</v>
      </c>
    </row>
    <row r="341" spans="2:8" x14ac:dyDescent="0.35">
      <c r="B341" s="217" t="s">
        <v>430</v>
      </c>
      <c r="C341" s="136">
        <f>SUMIF('Calculation of Emissions'!B:B, 'Summary and Analysis'!B341, 'Calculation of Emissions'!AC:AC)</f>
        <v>0</v>
      </c>
      <c r="D341" s="137">
        <f t="shared" si="57"/>
        <v>0</v>
      </c>
      <c r="E341" s="116">
        <f t="shared" si="58"/>
        <v>0</v>
      </c>
      <c r="F341" s="138">
        <f>SUMIF('Calculation of Emissions'!B:B, 'Summary and Analysis'!B341, 'Calculation of Emissions'!E:E)</f>
        <v>0</v>
      </c>
      <c r="G341" s="116">
        <f t="shared" si="60"/>
        <v>0</v>
      </c>
      <c r="H341" s="116">
        <f t="shared" si="59"/>
        <v>0</v>
      </c>
    </row>
    <row r="342" spans="2:8" x14ac:dyDescent="0.35">
      <c r="B342" s="217" t="s">
        <v>83</v>
      </c>
      <c r="C342" s="136">
        <f>SUMIF('Calculation of Emissions'!B:B, 'Summary and Analysis'!B342, 'Calculation of Emissions'!AC:AC)</f>
        <v>0</v>
      </c>
      <c r="D342" s="137">
        <f t="shared" si="57"/>
        <v>0</v>
      </c>
      <c r="E342" s="116">
        <f t="shared" si="58"/>
        <v>0</v>
      </c>
      <c r="F342" s="138">
        <f>SUMIF('Calculation of Emissions'!B:B, 'Summary and Analysis'!B342, 'Calculation of Emissions'!E:E)</f>
        <v>0</v>
      </c>
      <c r="G342" s="116">
        <f t="shared" si="60"/>
        <v>0</v>
      </c>
      <c r="H342" s="116">
        <f t="shared" si="59"/>
        <v>0</v>
      </c>
    </row>
    <row r="343" spans="2:8" x14ac:dyDescent="0.35">
      <c r="B343" s="217" t="s">
        <v>88</v>
      </c>
      <c r="C343" s="136">
        <f>SUMIF('Calculation of Emissions'!B:B, 'Summary and Analysis'!B343, 'Calculation of Emissions'!AC:AC)</f>
        <v>0</v>
      </c>
      <c r="D343" s="137">
        <f t="shared" si="57"/>
        <v>0</v>
      </c>
      <c r="E343" s="116">
        <f t="shared" si="58"/>
        <v>0</v>
      </c>
      <c r="F343" s="138">
        <f>SUMIF('Calculation of Emissions'!B:B, 'Summary and Analysis'!B343, 'Calculation of Emissions'!E:E)</f>
        <v>0</v>
      </c>
      <c r="G343" s="116">
        <f t="shared" si="60"/>
        <v>0</v>
      </c>
      <c r="H343" s="116">
        <f t="shared" si="59"/>
        <v>0</v>
      </c>
    </row>
    <row r="344" spans="2:8" x14ac:dyDescent="0.35">
      <c r="B344" s="217" t="s">
        <v>89</v>
      </c>
      <c r="C344" s="136">
        <f>SUMIF('Calculation of Emissions'!B:B, 'Summary and Analysis'!B344, 'Calculation of Emissions'!AC:AC)</f>
        <v>0</v>
      </c>
      <c r="D344" s="137">
        <f t="shared" si="57"/>
        <v>0</v>
      </c>
      <c r="E344" s="116">
        <f t="shared" si="58"/>
        <v>0</v>
      </c>
      <c r="F344" s="138">
        <f>SUMIF('Calculation of Emissions'!B:B, 'Summary and Analysis'!B344, 'Calculation of Emissions'!E:E)</f>
        <v>0</v>
      </c>
      <c r="G344" s="116">
        <f t="shared" si="60"/>
        <v>0</v>
      </c>
      <c r="H344" s="116">
        <f t="shared" si="59"/>
        <v>0</v>
      </c>
    </row>
    <row r="345" spans="2:8" x14ac:dyDescent="0.35">
      <c r="B345" s="217" t="s">
        <v>102</v>
      </c>
      <c r="C345" s="136">
        <f>SUMIF('Calculation of Emissions'!B:B, 'Summary and Analysis'!B345, 'Calculation of Emissions'!AC:AC)</f>
        <v>6.7424292286621474</v>
      </c>
      <c r="D345" s="137">
        <f t="shared" si="57"/>
        <v>4.3870050670958153E-3</v>
      </c>
      <c r="E345" s="116">
        <f t="shared" si="58"/>
        <v>4.6613043366730089E-4</v>
      </c>
      <c r="F345" s="138">
        <f>SUMIF('Calculation of Emissions'!B:B, 'Summary and Analysis'!B345, 'Calculation of Emissions'!E:E)</f>
        <v>2</v>
      </c>
      <c r="G345" s="116">
        <f t="shared" si="60"/>
        <v>3.616636528028933E-3</v>
      </c>
      <c r="H345" s="116">
        <f t="shared" si="59"/>
        <v>1.351625329458674E-4</v>
      </c>
    </row>
    <row r="346" spans="2:8" x14ac:dyDescent="0.35">
      <c r="B346" s="217" t="s">
        <v>132</v>
      </c>
      <c r="C346" s="136">
        <f>SUMIF('Calculation of Emissions'!B:B, 'Summary and Analysis'!B346, 'Calculation of Emissions'!AC:AC)</f>
        <v>118.18797161793222</v>
      </c>
      <c r="D346" s="137">
        <f t="shared" si="57"/>
        <v>7.6899766059617305E-2</v>
      </c>
      <c r="E346" s="116">
        <f t="shared" si="58"/>
        <v>8.1707955094779267E-3</v>
      </c>
      <c r="F346" s="138">
        <f>SUMIF('Calculation of Emissions'!B:B, 'Summary and Analysis'!B346, 'Calculation of Emissions'!E:E)</f>
        <v>30</v>
      </c>
      <c r="G346" s="116">
        <f t="shared" si="60"/>
        <v>5.4249547920433995E-2</v>
      </c>
      <c r="H346" s="116">
        <f t="shared" si="59"/>
        <v>2.027437994188011E-3</v>
      </c>
    </row>
    <row r="347" spans="2:8" x14ac:dyDescent="0.35">
      <c r="B347" s="217" t="s">
        <v>431</v>
      </c>
      <c r="C347" s="136">
        <f>SUMIF('Calculation of Emissions'!B:B, 'Summary and Analysis'!B347, 'Calculation of Emissions'!AC:AC)</f>
        <v>0</v>
      </c>
      <c r="D347" s="137">
        <f t="shared" si="57"/>
        <v>0</v>
      </c>
      <c r="E347" s="116">
        <f t="shared" si="58"/>
        <v>0</v>
      </c>
      <c r="F347" s="138">
        <f>SUMIF('Calculation of Emissions'!B:B, 'Summary and Analysis'!B347, 'Calculation of Emissions'!E:E)</f>
        <v>0</v>
      </c>
      <c r="G347" s="116">
        <f t="shared" si="60"/>
        <v>0</v>
      </c>
      <c r="H347" s="116">
        <f t="shared" si="59"/>
        <v>0</v>
      </c>
    </row>
    <row r="348" spans="2:8" x14ac:dyDescent="0.35">
      <c r="B348" s="217" t="s">
        <v>147</v>
      </c>
      <c r="C348" s="136">
        <f>SUMIF('Calculation of Emissions'!B:B, 'Summary and Analysis'!B348, 'Calculation of Emissions'!AC:AC)</f>
        <v>0</v>
      </c>
      <c r="D348" s="137">
        <f t="shared" si="57"/>
        <v>0</v>
      </c>
      <c r="E348" s="116">
        <f t="shared" si="58"/>
        <v>0</v>
      </c>
      <c r="F348" s="138">
        <f>SUMIF('Calculation of Emissions'!B:B, 'Summary and Analysis'!B348, 'Calculation of Emissions'!E:E)</f>
        <v>0</v>
      </c>
      <c r="G348" s="116">
        <f t="shared" si="60"/>
        <v>0</v>
      </c>
      <c r="H348" s="116">
        <f t="shared" si="59"/>
        <v>0</v>
      </c>
    </row>
    <row r="349" spans="2:8" x14ac:dyDescent="0.35">
      <c r="B349" s="217" t="s">
        <v>159</v>
      </c>
      <c r="C349" s="136">
        <f>SUMIF('Calculation of Emissions'!B:B, 'Summary and Analysis'!B349, 'Calculation of Emissions'!AC:AC)</f>
        <v>3.7586996139310735</v>
      </c>
      <c r="D349" s="137">
        <f t="shared" si="57"/>
        <v>2.4456221478617712E-3</v>
      </c>
      <c r="E349" s="116">
        <f t="shared" si="58"/>
        <v>2.5985356637024036E-4</v>
      </c>
      <c r="F349" s="138">
        <f>SUMIF('Calculation of Emissions'!B:B, 'Summary and Analysis'!B349, 'Calculation of Emissions'!E:E)</f>
        <v>1</v>
      </c>
      <c r="G349" s="116">
        <f t="shared" si="60"/>
        <v>1.8083182640144665E-3</v>
      </c>
      <c r="H349" s="116">
        <f t="shared" si="59"/>
        <v>6.75812664729337E-5</v>
      </c>
    </row>
    <row r="350" spans="2:8" x14ac:dyDescent="0.35">
      <c r="B350" s="217" t="s">
        <v>166</v>
      </c>
      <c r="C350" s="136">
        <f>SUMIF('Calculation of Emissions'!B:B, 'Summary and Analysis'!B350, 'Calculation of Emissions'!AC:AC)</f>
        <v>0</v>
      </c>
      <c r="D350" s="137">
        <f t="shared" si="57"/>
        <v>0</v>
      </c>
      <c r="E350" s="116">
        <f t="shared" si="58"/>
        <v>0</v>
      </c>
      <c r="F350" s="138">
        <f>SUMIF('Calculation of Emissions'!B:B, 'Summary and Analysis'!B350, 'Calculation of Emissions'!E:E)</f>
        <v>0</v>
      </c>
      <c r="G350" s="116">
        <f t="shared" si="60"/>
        <v>0</v>
      </c>
      <c r="H350" s="116">
        <f t="shared" si="59"/>
        <v>0</v>
      </c>
    </row>
    <row r="351" spans="2:8" x14ac:dyDescent="0.35">
      <c r="B351" s="217" t="s">
        <v>173</v>
      </c>
      <c r="C351" s="136">
        <f>SUMIF('Calculation of Emissions'!B:B, 'Summary and Analysis'!B351, 'Calculation of Emissions'!AC:AC)</f>
        <v>0</v>
      </c>
      <c r="D351" s="137">
        <f t="shared" ref="D351:D361" si="61">C351/$C$374</f>
        <v>0</v>
      </c>
      <c r="E351" s="116">
        <f t="shared" ref="E351:E361" si="62">C351/$C$15</f>
        <v>0</v>
      </c>
      <c r="F351" s="138">
        <f>SUMIF('Calculation of Emissions'!B:B, 'Summary and Analysis'!B351, 'Calculation of Emissions'!E:E)</f>
        <v>0</v>
      </c>
      <c r="G351" s="116">
        <f t="shared" ref="G351:G361" si="63">F351/$F$374</f>
        <v>0</v>
      </c>
      <c r="H351" s="116">
        <f t="shared" ref="H351:H361" si="64">F351/$F$15</f>
        <v>0</v>
      </c>
    </row>
    <row r="352" spans="2:8" x14ac:dyDescent="0.35">
      <c r="B352" s="217" t="s">
        <v>174</v>
      </c>
      <c r="C352" s="136">
        <f>SUMIF('Calculation of Emissions'!B:B, 'Summary and Analysis'!B352, 'Calculation of Emissions'!AC:AC)</f>
        <v>3.0073185815310737</v>
      </c>
      <c r="D352" s="137">
        <f t="shared" si="61"/>
        <v>1.9567312326340932E-3</v>
      </c>
      <c r="E352" s="116">
        <f t="shared" si="62"/>
        <v>2.0790766458856274E-4</v>
      </c>
      <c r="F352" s="138">
        <f>SUMIF('Calculation of Emissions'!B:B, 'Summary and Analysis'!B352, 'Calculation of Emissions'!E:E)</f>
        <v>1</v>
      </c>
      <c r="G352" s="116">
        <f t="shared" si="63"/>
        <v>1.8083182640144665E-3</v>
      </c>
      <c r="H352" s="116">
        <f t="shared" si="64"/>
        <v>6.75812664729337E-5</v>
      </c>
    </row>
    <row r="353" spans="2:8" x14ac:dyDescent="0.35">
      <c r="B353" s="217" t="s">
        <v>175</v>
      </c>
      <c r="C353" s="136">
        <f>SUMIF('Calculation of Emissions'!B:B, 'Summary and Analysis'!B353, 'Calculation of Emissions'!AC:AC)</f>
        <v>0</v>
      </c>
      <c r="D353" s="137">
        <f t="shared" si="61"/>
        <v>0</v>
      </c>
      <c r="E353" s="116">
        <f t="shared" si="62"/>
        <v>0</v>
      </c>
      <c r="F353" s="138">
        <f>SUMIF('Calculation of Emissions'!B:B, 'Summary and Analysis'!B353, 'Calculation of Emissions'!E:E)</f>
        <v>0</v>
      </c>
      <c r="G353" s="116">
        <f t="shared" si="63"/>
        <v>0</v>
      </c>
      <c r="H353" s="116">
        <f t="shared" si="64"/>
        <v>0</v>
      </c>
    </row>
    <row r="354" spans="2:8" x14ac:dyDescent="0.35">
      <c r="B354" s="217" t="s">
        <v>176</v>
      </c>
      <c r="C354" s="136">
        <f>SUMIF('Calculation of Emissions'!B:B, 'Summary and Analysis'!B354, 'Calculation of Emissions'!AC:AC)</f>
        <v>0</v>
      </c>
      <c r="D354" s="137">
        <f t="shared" si="61"/>
        <v>0</v>
      </c>
      <c r="E354" s="116">
        <f t="shared" si="62"/>
        <v>0</v>
      </c>
      <c r="F354" s="138">
        <f>SUMIF('Calculation of Emissions'!B:B, 'Summary and Analysis'!B354, 'Calculation of Emissions'!E:E)</f>
        <v>0</v>
      </c>
      <c r="G354" s="116">
        <f t="shared" si="63"/>
        <v>0</v>
      </c>
      <c r="H354" s="116">
        <f t="shared" si="64"/>
        <v>0</v>
      </c>
    </row>
    <row r="355" spans="2:8" ht="29" x14ac:dyDescent="0.35">
      <c r="B355" s="217" t="s">
        <v>177</v>
      </c>
      <c r="C355" s="136">
        <f>SUMIF('Calculation of Emissions'!B:B, 'Summary and Analysis'!B355, 'Calculation of Emissions'!AC:AC)</f>
        <v>0</v>
      </c>
      <c r="D355" s="137">
        <f t="shared" si="61"/>
        <v>0</v>
      </c>
      <c r="E355" s="116">
        <f t="shared" si="62"/>
        <v>0</v>
      </c>
      <c r="F355" s="138">
        <f>SUMIF('Calculation of Emissions'!B:B, 'Summary and Analysis'!B355, 'Calculation of Emissions'!E:E)</f>
        <v>0</v>
      </c>
      <c r="G355" s="116">
        <f t="shared" si="63"/>
        <v>0</v>
      </c>
      <c r="H355" s="116">
        <f t="shared" si="64"/>
        <v>0</v>
      </c>
    </row>
    <row r="356" spans="2:8" ht="29" x14ac:dyDescent="0.35">
      <c r="B356" s="217" t="s">
        <v>178</v>
      </c>
      <c r="C356" s="136">
        <f>SUMIF('Calculation of Emissions'!B:B, 'Summary and Analysis'!B356, 'Calculation of Emissions'!AC:AC)</f>
        <v>0</v>
      </c>
      <c r="D356" s="137">
        <f t="shared" si="61"/>
        <v>0</v>
      </c>
      <c r="E356" s="116">
        <f t="shared" si="62"/>
        <v>0</v>
      </c>
      <c r="F356" s="138">
        <f>SUMIF('Calculation of Emissions'!B:B, 'Summary and Analysis'!B356, 'Calculation of Emissions'!E:E)</f>
        <v>0</v>
      </c>
      <c r="G356" s="116">
        <f t="shared" si="63"/>
        <v>0</v>
      </c>
      <c r="H356" s="116">
        <f t="shared" si="64"/>
        <v>0</v>
      </c>
    </row>
    <row r="357" spans="2:8" ht="29" x14ac:dyDescent="0.35">
      <c r="B357" s="217" t="s">
        <v>189</v>
      </c>
      <c r="C357" s="136">
        <f>SUMIF('Calculation of Emissions'!B:B, 'Summary and Analysis'!B357, 'Calculation of Emissions'!AC:AC)</f>
        <v>0</v>
      </c>
      <c r="D357" s="137">
        <f t="shared" si="61"/>
        <v>0</v>
      </c>
      <c r="E357" s="116">
        <f t="shared" si="62"/>
        <v>0</v>
      </c>
      <c r="F357" s="138">
        <f>SUMIF('Calculation of Emissions'!B:B, 'Summary and Analysis'!B357, 'Calculation of Emissions'!E:E)</f>
        <v>0</v>
      </c>
      <c r="G357" s="116">
        <f t="shared" si="63"/>
        <v>0</v>
      </c>
      <c r="H357" s="116">
        <f t="shared" si="64"/>
        <v>0</v>
      </c>
    </row>
    <row r="358" spans="2:8" ht="29" x14ac:dyDescent="0.35">
      <c r="B358" s="217" t="s">
        <v>199</v>
      </c>
      <c r="C358" s="136">
        <f>SUMIF('Calculation of Emissions'!B:B, 'Summary and Analysis'!B358, 'Calculation of Emissions'!AC:AC)</f>
        <v>0</v>
      </c>
      <c r="D358" s="137">
        <f t="shared" si="61"/>
        <v>0</v>
      </c>
      <c r="E358" s="116">
        <f t="shared" si="62"/>
        <v>0</v>
      </c>
      <c r="F358" s="138">
        <f>SUMIF('Calculation of Emissions'!B:B, 'Summary and Analysis'!B358, 'Calculation of Emissions'!E:E)</f>
        <v>0</v>
      </c>
      <c r="G358" s="116">
        <f t="shared" si="63"/>
        <v>0</v>
      </c>
      <c r="H358" s="116">
        <f t="shared" si="64"/>
        <v>0</v>
      </c>
    </row>
    <row r="359" spans="2:8" x14ac:dyDescent="0.35">
      <c r="B359" s="217" t="s">
        <v>212</v>
      </c>
      <c r="C359" s="136">
        <f>SUMIF('Calculation of Emissions'!B:B, 'Summary and Analysis'!B359, 'Calculation of Emissions'!AC:AC)</f>
        <v>12.801570855724295</v>
      </c>
      <c r="D359" s="137">
        <f t="shared" si="61"/>
        <v>8.3294246489246625E-3</v>
      </c>
      <c r="E359" s="116">
        <f t="shared" si="62"/>
        <v>8.8502253004522457E-4</v>
      </c>
      <c r="F359" s="138">
        <f>SUMIF('Calculation of Emissions'!B:B, 'Summary and Analysis'!B359, 'Calculation of Emissions'!E:E)</f>
        <v>4</v>
      </c>
      <c r="G359" s="116">
        <f t="shared" si="63"/>
        <v>7.2332730560578659E-3</v>
      </c>
      <c r="H359" s="116">
        <f t="shared" si="64"/>
        <v>2.703250658917348E-4</v>
      </c>
    </row>
    <row r="360" spans="2:8" ht="29" x14ac:dyDescent="0.35">
      <c r="B360" s="217" t="s">
        <v>436</v>
      </c>
      <c r="C360" s="136">
        <f>SUMIF('Calculation of Emissions'!B:B, 'Summary and Analysis'!B360, 'Calculation of Emissions'!AC:AC)</f>
        <v>0</v>
      </c>
      <c r="D360" s="137">
        <f t="shared" si="61"/>
        <v>0</v>
      </c>
      <c r="E360" s="116">
        <f t="shared" si="62"/>
        <v>0</v>
      </c>
      <c r="F360" s="138">
        <f>SUMIF('Calculation of Emissions'!B:B, 'Summary and Analysis'!B360, 'Calculation of Emissions'!E:E)</f>
        <v>0</v>
      </c>
      <c r="G360" s="116">
        <f t="shared" si="63"/>
        <v>0</v>
      </c>
      <c r="H360" s="116">
        <f t="shared" si="64"/>
        <v>0</v>
      </c>
    </row>
    <row r="361" spans="2:8" x14ac:dyDescent="0.35">
      <c r="B361" s="217" t="s">
        <v>221</v>
      </c>
      <c r="C361" s="136">
        <f>SUMIF('Calculation of Emissions'!B:B, 'Summary and Analysis'!B361, 'Calculation of Emissions'!AC:AC)</f>
        <v>1129.9441824074643</v>
      </c>
      <c r="D361" s="144">
        <f t="shared" si="61"/>
        <v>0.735205470557172</v>
      </c>
      <c r="E361" s="145">
        <f t="shared" si="62"/>
        <v>7.8117449053290947E-2</v>
      </c>
      <c r="F361" s="138">
        <f>SUMIF('Calculation of Emissions'!B:B, 'Summary and Analysis'!B361, 'Calculation of Emissions'!E:E)</f>
        <v>414</v>
      </c>
      <c r="G361" s="116">
        <f t="shared" si="63"/>
        <v>0.74864376130198917</v>
      </c>
      <c r="H361" s="116">
        <f t="shared" si="64"/>
        <v>2.7978644319794552E-2</v>
      </c>
    </row>
    <row r="362" spans="2:8" ht="29" x14ac:dyDescent="0.35">
      <c r="B362" s="217" t="s">
        <v>222</v>
      </c>
      <c r="C362" s="136">
        <f>SUMIF('Calculation of Emissions'!B:B, 'Summary and Analysis'!B362, 'Calculation of Emissions'!AC:AC)</f>
        <v>0</v>
      </c>
      <c r="D362" s="137">
        <f t="shared" si="57"/>
        <v>0</v>
      </c>
      <c r="E362" s="116">
        <f t="shared" si="58"/>
        <v>0</v>
      </c>
      <c r="F362" s="138">
        <f>SUMIF('Calculation of Emissions'!B:B, 'Summary and Analysis'!B362, 'Calculation of Emissions'!E:E)</f>
        <v>0</v>
      </c>
      <c r="G362" s="116">
        <f t="shared" si="60"/>
        <v>0</v>
      </c>
      <c r="H362" s="116">
        <f t="shared" si="59"/>
        <v>0</v>
      </c>
    </row>
    <row r="363" spans="2:8" x14ac:dyDescent="0.35">
      <c r="B363" s="83"/>
      <c r="C363" s="136">
        <f>SUMIF('Calculation of Emissions'!B:B, 'Summary and Analysis'!B363, 'Calculation of Emissions'!AC:AC)</f>
        <v>0</v>
      </c>
      <c r="D363" s="137">
        <f t="shared" si="57"/>
        <v>0</v>
      </c>
      <c r="E363" s="116">
        <f t="shared" si="58"/>
        <v>0</v>
      </c>
      <c r="F363" s="138">
        <f>SUMIF('Calculation of Emissions'!B:B, 'Summary and Analysis'!B363, 'Calculation of Emissions'!E:E)</f>
        <v>0</v>
      </c>
      <c r="G363" s="116">
        <f t="shared" si="60"/>
        <v>0</v>
      </c>
      <c r="H363" s="116">
        <f t="shared" si="59"/>
        <v>0</v>
      </c>
    </row>
    <row r="364" spans="2:8" x14ac:dyDescent="0.35">
      <c r="B364" s="83"/>
      <c r="C364" s="136">
        <f>SUMIF('Calculation of Emissions'!B:B, 'Summary and Analysis'!B364, 'Calculation of Emissions'!AC:AC)</f>
        <v>0</v>
      </c>
      <c r="D364" s="137">
        <f t="shared" si="57"/>
        <v>0</v>
      </c>
      <c r="E364" s="116">
        <f t="shared" si="58"/>
        <v>0</v>
      </c>
      <c r="F364" s="138">
        <f>SUMIF('Calculation of Emissions'!B:B, 'Summary and Analysis'!B364, 'Calculation of Emissions'!E:E)</f>
        <v>0</v>
      </c>
      <c r="G364" s="116">
        <f t="shared" si="60"/>
        <v>0</v>
      </c>
      <c r="H364" s="116">
        <f t="shared" si="59"/>
        <v>0</v>
      </c>
    </row>
    <row r="365" spans="2:8" x14ac:dyDescent="0.35">
      <c r="B365" s="83"/>
      <c r="C365" s="136">
        <f>SUMIF('Calculation of Emissions'!B:B, 'Summary and Analysis'!B365, 'Calculation of Emissions'!AC:AC)</f>
        <v>0</v>
      </c>
      <c r="D365" s="137">
        <f t="shared" si="57"/>
        <v>0</v>
      </c>
      <c r="E365" s="116">
        <f t="shared" si="58"/>
        <v>0</v>
      </c>
      <c r="F365" s="138">
        <f>SUMIF('Calculation of Emissions'!B:B, 'Summary and Analysis'!B365, 'Calculation of Emissions'!E:E)</f>
        <v>0</v>
      </c>
      <c r="G365" s="116">
        <f t="shared" si="60"/>
        <v>0</v>
      </c>
      <c r="H365" s="116">
        <f t="shared" si="59"/>
        <v>0</v>
      </c>
    </row>
    <row r="366" spans="2:8" x14ac:dyDescent="0.35">
      <c r="B366" s="83"/>
      <c r="C366" s="136">
        <f>SUMIF('Calculation of Emissions'!B:B, 'Summary and Analysis'!B366, 'Calculation of Emissions'!AC:AC)</f>
        <v>0</v>
      </c>
      <c r="D366" s="137">
        <f t="shared" si="57"/>
        <v>0</v>
      </c>
      <c r="E366" s="116">
        <f t="shared" si="58"/>
        <v>0</v>
      </c>
      <c r="F366" s="138">
        <f>SUMIF('Calculation of Emissions'!B:B, 'Summary and Analysis'!B366, 'Calculation of Emissions'!E:E)</f>
        <v>0</v>
      </c>
      <c r="G366" s="116">
        <f t="shared" si="60"/>
        <v>0</v>
      </c>
      <c r="H366" s="116">
        <f t="shared" si="59"/>
        <v>0</v>
      </c>
    </row>
    <row r="367" spans="2:8" x14ac:dyDescent="0.35">
      <c r="B367" s="83"/>
      <c r="C367" s="136">
        <f>SUMIF('Calculation of Emissions'!B:B, 'Summary and Analysis'!B367, 'Calculation of Emissions'!AC:AC)</f>
        <v>0</v>
      </c>
      <c r="D367" s="137">
        <f t="shared" si="57"/>
        <v>0</v>
      </c>
      <c r="E367" s="116">
        <f t="shared" si="58"/>
        <v>0</v>
      </c>
      <c r="F367" s="138">
        <f>SUMIF('Calculation of Emissions'!B:B, 'Summary and Analysis'!B367, 'Calculation of Emissions'!E:E)</f>
        <v>0</v>
      </c>
      <c r="G367" s="116">
        <f t="shared" si="60"/>
        <v>0</v>
      </c>
      <c r="H367" s="116">
        <f t="shared" si="59"/>
        <v>0</v>
      </c>
    </row>
    <row r="368" spans="2:8" x14ac:dyDescent="0.35">
      <c r="B368" s="83"/>
      <c r="C368" s="136">
        <f>SUMIF('Calculation of Emissions'!B:B, 'Summary and Analysis'!B368, 'Calculation of Emissions'!AC:AC)</f>
        <v>0</v>
      </c>
      <c r="D368" s="137">
        <f t="shared" si="57"/>
        <v>0</v>
      </c>
      <c r="E368" s="116">
        <f t="shared" si="58"/>
        <v>0</v>
      </c>
      <c r="F368" s="138">
        <f>SUMIF('Calculation of Emissions'!B:B, 'Summary and Analysis'!B368, 'Calculation of Emissions'!E:E)</f>
        <v>0</v>
      </c>
      <c r="G368" s="116">
        <f t="shared" si="60"/>
        <v>0</v>
      </c>
      <c r="H368" s="116">
        <f t="shared" si="59"/>
        <v>0</v>
      </c>
    </row>
    <row r="369" spans="2:32" x14ac:dyDescent="0.35">
      <c r="B369" s="83"/>
      <c r="C369" s="136">
        <f>SUMIF('Calculation of Emissions'!B:B, 'Summary and Analysis'!B369, 'Calculation of Emissions'!AC:AC)</f>
        <v>0</v>
      </c>
      <c r="D369" s="137">
        <f t="shared" si="57"/>
        <v>0</v>
      </c>
      <c r="E369" s="116">
        <f t="shared" si="58"/>
        <v>0</v>
      </c>
      <c r="F369" s="138">
        <f>SUMIF('Calculation of Emissions'!B:B, 'Summary and Analysis'!B369, 'Calculation of Emissions'!E:E)</f>
        <v>0</v>
      </c>
      <c r="G369" s="116">
        <f t="shared" si="60"/>
        <v>0</v>
      </c>
      <c r="H369" s="116">
        <f t="shared" si="59"/>
        <v>0</v>
      </c>
    </row>
    <row r="370" spans="2:32" x14ac:dyDescent="0.35">
      <c r="B370" s="83"/>
      <c r="C370" s="136">
        <f>SUMIF('Calculation of Emissions'!B:B, 'Summary and Analysis'!B370, 'Calculation of Emissions'!AC:AC)</f>
        <v>0</v>
      </c>
      <c r="D370" s="137">
        <f t="shared" si="57"/>
        <v>0</v>
      </c>
      <c r="E370" s="116">
        <f t="shared" si="58"/>
        <v>0</v>
      </c>
      <c r="F370" s="138">
        <f>SUMIF('Calculation of Emissions'!B:B, 'Summary and Analysis'!B370, 'Calculation of Emissions'!E:E)</f>
        <v>0</v>
      </c>
      <c r="G370" s="116">
        <f t="shared" si="60"/>
        <v>0</v>
      </c>
      <c r="H370" s="116">
        <f t="shared" si="59"/>
        <v>0</v>
      </c>
    </row>
    <row r="371" spans="2:32" x14ac:dyDescent="0.35">
      <c r="B371" s="83"/>
      <c r="C371" s="136">
        <f>SUMIF('Calculation of Emissions'!B:B, 'Summary and Analysis'!B371, 'Calculation of Emissions'!AC:AC)</f>
        <v>0</v>
      </c>
      <c r="D371" s="137">
        <f t="shared" si="57"/>
        <v>0</v>
      </c>
      <c r="E371" s="116">
        <f t="shared" si="58"/>
        <v>0</v>
      </c>
      <c r="F371" s="138">
        <f>SUMIF('Calculation of Emissions'!B:B, 'Summary and Analysis'!B371, 'Calculation of Emissions'!E:E)</f>
        <v>0</v>
      </c>
      <c r="G371" s="116">
        <f t="shared" si="60"/>
        <v>0</v>
      </c>
      <c r="H371" s="116">
        <f t="shared" si="59"/>
        <v>0</v>
      </c>
    </row>
    <row r="372" spans="2:32" x14ac:dyDescent="0.35">
      <c r="B372" s="83"/>
      <c r="C372" s="136">
        <f>SUMIF('Calculation of Emissions'!B:B, 'Summary and Analysis'!B372, 'Calculation of Emissions'!AC:AC)</f>
        <v>0</v>
      </c>
      <c r="D372" s="144">
        <f t="shared" si="57"/>
        <v>0</v>
      </c>
      <c r="E372" s="145">
        <f t="shared" si="58"/>
        <v>0</v>
      </c>
      <c r="F372" s="138">
        <f>SUMIF('Calculation of Emissions'!B:B, 'Summary and Analysis'!B372, 'Calculation of Emissions'!E:E)</f>
        <v>0</v>
      </c>
      <c r="G372" s="116">
        <f t="shared" si="60"/>
        <v>0</v>
      </c>
      <c r="H372" s="116">
        <f t="shared" si="59"/>
        <v>0</v>
      </c>
    </row>
    <row r="373" spans="2:32" ht="15" thickBot="1" x14ac:dyDescent="0.4">
      <c r="B373" s="193"/>
      <c r="C373" s="146">
        <f>SUMIF('Calculation of Emissions'!B:B, 'Summary and Analysis'!B373, 'Calculation of Emissions'!AC:AC)</f>
        <v>0</v>
      </c>
      <c r="D373" s="129">
        <f t="shared" si="57"/>
        <v>0</v>
      </c>
      <c r="E373" s="129">
        <f t="shared" si="58"/>
        <v>0</v>
      </c>
      <c r="F373" s="141">
        <f>SUMIF('Calculation of Emissions'!B:B, 'Summary and Analysis'!B373, 'Calculation of Emissions'!E:E)</f>
        <v>0</v>
      </c>
      <c r="G373" s="129">
        <f t="shared" si="60"/>
        <v>0</v>
      </c>
      <c r="H373" s="129">
        <f t="shared" si="59"/>
        <v>0</v>
      </c>
    </row>
    <row r="374" spans="2:32" ht="15" thickTop="1" x14ac:dyDescent="0.35">
      <c r="B374" s="158" t="s">
        <v>268</v>
      </c>
      <c r="C374" s="125">
        <f>SUM(C323:C373)</f>
        <v>1536.9093779336836</v>
      </c>
      <c r="D374" s="95"/>
      <c r="E374" s="95"/>
      <c r="F374" s="125">
        <f>SUM(F323:F373)</f>
        <v>553</v>
      </c>
      <c r="G374" s="95"/>
      <c r="H374" s="95"/>
    </row>
    <row r="376" spans="2:32" s="8" customFormat="1" ht="15.5" x14ac:dyDescent="0.35">
      <c r="B376" s="273" t="s">
        <v>275</v>
      </c>
      <c r="C376" s="273"/>
      <c r="D376" s="273"/>
      <c r="E376" s="273"/>
      <c r="F376" s="273"/>
      <c r="G376" s="273"/>
      <c r="H376" s="273"/>
      <c r="I376" s="273"/>
      <c r="J376" s="273"/>
      <c r="K376" s="273"/>
      <c r="L376" s="273"/>
      <c r="M376" s="273"/>
      <c r="N376" s="273"/>
      <c r="O376" s="273"/>
      <c r="P376" s="273"/>
      <c r="Q376" s="273"/>
      <c r="R376" s="273"/>
      <c r="S376" s="273"/>
      <c r="T376" s="273"/>
      <c r="U376" s="273"/>
      <c r="V376" s="273"/>
      <c r="W376" s="273"/>
      <c r="X376" s="273"/>
      <c r="Y376" s="273"/>
      <c r="Z376" s="273"/>
      <c r="AA376" s="273"/>
      <c r="AB376" s="273"/>
      <c r="AC376" s="273"/>
      <c r="AD376" s="273"/>
      <c r="AE376" s="273"/>
      <c r="AF376" s="273"/>
    </row>
    <row r="377" spans="2:32" ht="15.5" x14ac:dyDescent="0.35">
      <c r="B377" s="72"/>
      <c r="C377" s="115"/>
      <c r="D377" s="115"/>
      <c r="E377" s="115"/>
      <c r="F377" s="115"/>
      <c r="G377" s="115"/>
      <c r="H377" s="115"/>
      <c r="I377" s="115"/>
      <c r="J377" s="115"/>
      <c r="K377" s="115"/>
      <c r="L377" s="70"/>
      <c r="M377" s="163"/>
      <c r="N377" s="68"/>
      <c r="O377" s="68"/>
      <c r="P377" s="68"/>
      <c r="Q377" s="68"/>
      <c r="R377" s="68"/>
      <c r="S377" s="68"/>
      <c r="T377" s="68"/>
      <c r="U377" s="68"/>
      <c r="V377" s="68"/>
      <c r="W377" s="68"/>
      <c r="X377" s="68"/>
      <c r="Y377" s="68"/>
      <c r="Z377" s="68"/>
      <c r="AA377" s="68"/>
      <c r="AB377" s="68"/>
      <c r="AC377" s="68"/>
      <c r="AD377" s="68"/>
      <c r="AE377" s="68"/>
      <c r="AF377" s="68"/>
    </row>
    <row r="378" spans="2:32" ht="43.5" x14ac:dyDescent="0.35">
      <c r="B378" s="96" t="s">
        <v>270</v>
      </c>
      <c r="C378" s="96" t="s">
        <v>304</v>
      </c>
      <c r="D378" s="96" t="s">
        <v>313</v>
      </c>
      <c r="E378" s="96" t="s">
        <v>278</v>
      </c>
      <c r="F378" s="96" t="s">
        <v>279</v>
      </c>
      <c r="G378" s="96" t="s">
        <v>296</v>
      </c>
      <c r="H378" s="96" t="s">
        <v>288</v>
      </c>
    </row>
    <row r="379" spans="2:32" x14ac:dyDescent="0.35">
      <c r="B379" s="157" t="s">
        <v>8</v>
      </c>
      <c r="C379" s="133">
        <f>SUMIF('Calculation of Emissions'!B:B, 'Summary and Analysis'!B379, 'Calculation of Emissions'!AC:AC)</f>
        <v>0</v>
      </c>
      <c r="D379" s="134">
        <f t="shared" ref="D379:D411" si="65">C379/$C$412</f>
        <v>0</v>
      </c>
      <c r="E379" s="112">
        <f t="shared" ref="E379:E411" si="66">C379/$C$15</f>
        <v>0</v>
      </c>
      <c r="F379" s="135">
        <f>SUMIF('Calculation of Emissions'!B:B, 'Summary and Analysis'!B379, 'Calculation of Emissions'!E:E)</f>
        <v>0</v>
      </c>
      <c r="G379" s="112">
        <f>F379/$F$412</f>
        <v>0</v>
      </c>
      <c r="H379" s="112">
        <f t="shared" ref="H379:H411" si="67">F379/$F$15</f>
        <v>0</v>
      </c>
    </row>
    <row r="380" spans="2:32" x14ac:dyDescent="0.35">
      <c r="B380" s="217" t="s">
        <v>14</v>
      </c>
      <c r="C380" s="136">
        <f>SUMIF('Calculation of Emissions'!B:B, 'Summary and Analysis'!B380, 'Calculation of Emissions'!AC:AC)</f>
        <v>107.27545104796611</v>
      </c>
      <c r="D380" s="137">
        <f t="shared" si="65"/>
        <v>0.79648141643103643</v>
      </c>
      <c r="E380" s="116">
        <f t="shared" si="66"/>
        <v>7.4163703945567053E-3</v>
      </c>
      <c r="F380" s="138">
        <f>SUMIF('Calculation of Emissions'!B:B, 'Summary and Analysis'!B380, 'Calculation of Emissions'!E:E)</f>
        <v>15</v>
      </c>
      <c r="G380" s="116">
        <f t="shared" ref="G380:G411" si="68">F380/$F$412</f>
        <v>0.78947368421052633</v>
      </c>
      <c r="H380" s="116">
        <f t="shared" si="67"/>
        <v>1.0137189970940055E-3</v>
      </c>
    </row>
    <row r="381" spans="2:32" ht="29" x14ac:dyDescent="0.35">
      <c r="B381" s="217" t="s">
        <v>46</v>
      </c>
      <c r="C381" s="136">
        <f>SUMIF('Calculation of Emissions'!B:B, 'Summary and Analysis'!B381, 'Calculation of Emissions'!AC:AC)</f>
        <v>0</v>
      </c>
      <c r="D381" s="137">
        <f t="shared" si="65"/>
        <v>0</v>
      </c>
      <c r="E381" s="116">
        <f t="shared" si="66"/>
        <v>0</v>
      </c>
      <c r="F381" s="138">
        <f>SUMIF('Calculation of Emissions'!B:B, 'Summary and Analysis'!B381, 'Calculation of Emissions'!E:E)</f>
        <v>0</v>
      </c>
      <c r="G381" s="116">
        <f t="shared" si="68"/>
        <v>0</v>
      </c>
      <c r="H381" s="116">
        <f t="shared" si="67"/>
        <v>0</v>
      </c>
    </row>
    <row r="382" spans="2:32" x14ac:dyDescent="0.35">
      <c r="B382" s="217" t="s">
        <v>426</v>
      </c>
      <c r="C382" s="136">
        <f>SUMIF('Calculation of Emissions'!B:B, 'Summary and Analysis'!B382, 'Calculation of Emissions'!AC:AC)</f>
        <v>0</v>
      </c>
      <c r="D382" s="137">
        <f t="shared" si="65"/>
        <v>0</v>
      </c>
      <c r="E382" s="116">
        <f t="shared" si="66"/>
        <v>0</v>
      </c>
      <c r="F382" s="138">
        <f>SUMIF('Calculation of Emissions'!B:B, 'Summary and Analysis'!B382, 'Calculation of Emissions'!E:E)</f>
        <v>0</v>
      </c>
      <c r="G382" s="116">
        <f t="shared" si="68"/>
        <v>0</v>
      </c>
      <c r="H382" s="116">
        <f t="shared" si="67"/>
        <v>0</v>
      </c>
    </row>
    <row r="383" spans="2:32" x14ac:dyDescent="0.35">
      <c r="B383" s="217" t="s">
        <v>72</v>
      </c>
      <c r="C383" s="136">
        <f>SUMIF('Calculation of Emissions'!B:B, 'Summary and Analysis'!B383, 'Calculation of Emissions'!AC:AC)</f>
        <v>0</v>
      </c>
      <c r="D383" s="137">
        <f t="shared" si="65"/>
        <v>0</v>
      </c>
      <c r="E383" s="116">
        <f t="shared" si="66"/>
        <v>0</v>
      </c>
      <c r="F383" s="138">
        <f>SUMIF('Calculation of Emissions'!B:B, 'Summary and Analysis'!B383, 'Calculation of Emissions'!E:E)</f>
        <v>0</v>
      </c>
      <c r="G383" s="116">
        <f t="shared" si="68"/>
        <v>0</v>
      </c>
      <c r="H383" s="116">
        <f t="shared" si="67"/>
        <v>0</v>
      </c>
    </row>
    <row r="384" spans="2:32" x14ac:dyDescent="0.35">
      <c r="B384" s="217" t="s">
        <v>428</v>
      </c>
      <c r="C384" s="136">
        <f>SUMIF('Calculation of Emissions'!B:B, 'Summary and Analysis'!B384, 'Calculation of Emissions'!AC:AC)</f>
        <v>0</v>
      </c>
      <c r="D384" s="137">
        <f t="shared" si="65"/>
        <v>0</v>
      </c>
      <c r="E384" s="116">
        <f t="shared" si="66"/>
        <v>0</v>
      </c>
      <c r="F384" s="138">
        <f>SUMIF('Calculation of Emissions'!B:B, 'Summary and Analysis'!B384, 'Calculation of Emissions'!E:E)</f>
        <v>0</v>
      </c>
      <c r="G384" s="116">
        <f t="shared" si="68"/>
        <v>0</v>
      </c>
      <c r="H384" s="116">
        <f t="shared" si="67"/>
        <v>0</v>
      </c>
    </row>
    <row r="385" spans="2:8" x14ac:dyDescent="0.35">
      <c r="B385" s="217" t="s">
        <v>129</v>
      </c>
      <c r="C385" s="136">
        <f>SUMIF('Calculation of Emissions'!B:B, 'Summary and Analysis'!B385, 'Calculation of Emissions'!AC:AC)</f>
        <v>0</v>
      </c>
      <c r="D385" s="137">
        <f t="shared" si="65"/>
        <v>0</v>
      </c>
      <c r="E385" s="116">
        <f t="shared" si="66"/>
        <v>0</v>
      </c>
      <c r="F385" s="138">
        <f>SUMIF('Calculation of Emissions'!B:B, 'Summary and Analysis'!B385, 'Calculation of Emissions'!E:E)</f>
        <v>0</v>
      </c>
      <c r="G385" s="116">
        <f t="shared" si="68"/>
        <v>0</v>
      </c>
      <c r="H385" s="116">
        <f t="shared" si="67"/>
        <v>0</v>
      </c>
    </row>
    <row r="386" spans="2:8" x14ac:dyDescent="0.35">
      <c r="B386" s="217" t="s">
        <v>133</v>
      </c>
      <c r="C386" s="136">
        <f>SUMIF('Calculation of Emissions'!B:B, 'Summary and Analysis'!B386, 'Calculation of Emissions'!AC:AC)</f>
        <v>0</v>
      </c>
      <c r="D386" s="137">
        <f t="shared" si="65"/>
        <v>0</v>
      </c>
      <c r="E386" s="116">
        <f t="shared" si="66"/>
        <v>0</v>
      </c>
      <c r="F386" s="138">
        <f>SUMIF('Calculation of Emissions'!B:B, 'Summary and Analysis'!B386, 'Calculation of Emissions'!E:E)</f>
        <v>0</v>
      </c>
      <c r="G386" s="116">
        <f t="shared" si="68"/>
        <v>0</v>
      </c>
      <c r="H386" s="116">
        <f t="shared" si="67"/>
        <v>0</v>
      </c>
    </row>
    <row r="387" spans="2:8" x14ac:dyDescent="0.35">
      <c r="B387" s="217" t="s">
        <v>142</v>
      </c>
      <c r="C387" s="136">
        <f>SUMIF('Calculation of Emissions'!B:B, 'Summary and Analysis'!B387, 'Calculation of Emissions'!AC:AC)</f>
        <v>0</v>
      </c>
      <c r="D387" s="137">
        <f t="shared" si="65"/>
        <v>0</v>
      </c>
      <c r="E387" s="116">
        <f t="shared" si="66"/>
        <v>0</v>
      </c>
      <c r="F387" s="138">
        <f>SUMIF('Calculation of Emissions'!B:B, 'Summary and Analysis'!B387, 'Calculation of Emissions'!E:E)</f>
        <v>0</v>
      </c>
      <c r="G387" s="116">
        <f t="shared" si="68"/>
        <v>0</v>
      </c>
      <c r="H387" s="116">
        <f t="shared" si="67"/>
        <v>0</v>
      </c>
    </row>
    <row r="388" spans="2:8" x14ac:dyDescent="0.35">
      <c r="B388" s="217" t="s">
        <v>145</v>
      </c>
      <c r="C388" s="136">
        <f>SUMIF('Calculation of Emissions'!B:B, 'Summary and Analysis'!B388, 'Calculation of Emissions'!AC:AC)</f>
        <v>0</v>
      </c>
      <c r="D388" s="137">
        <f t="shared" si="65"/>
        <v>0</v>
      </c>
      <c r="E388" s="116">
        <f t="shared" si="66"/>
        <v>0</v>
      </c>
      <c r="F388" s="138">
        <f>SUMIF('Calculation of Emissions'!B:B, 'Summary and Analysis'!B388, 'Calculation of Emissions'!E:E)</f>
        <v>0</v>
      </c>
      <c r="G388" s="116">
        <f t="shared" si="68"/>
        <v>0</v>
      </c>
      <c r="H388" s="116">
        <f t="shared" si="67"/>
        <v>0</v>
      </c>
    </row>
    <row r="389" spans="2:8" x14ac:dyDescent="0.35">
      <c r="B389" s="217" t="s">
        <v>146</v>
      </c>
      <c r="C389" s="136">
        <f>SUMIF('Calculation of Emissions'!B:B, 'Summary and Analysis'!B389, 'Calculation of Emissions'!AC:AC)</f>
        <v>7.8861684739310736</v>
      </c>
      <c r="D389" s="137">
        <f t="shared" si="65"/>
        <v>5.8551948045614803E-2</v>
      </c>
      <c r="E389" s="116">
        <f t="shared" si="66"/>
        <v>5.4520158922844006E-4</v>
      </c>
      <c r="F389" s="138">
        <f>SUMIF('Calculation of Emissions'!B:B, 'Summary and Analysis'!B389, 'Calculation of Emissions'!E:E)</f>
        <v>1</v>
      </c>
      <c r="G389" s="116">
        <f t="shared" si="68"/>
        <v>5.2631578947368418E-2</v>
      </c>
      <c r="H389" s="116">
        <f t="shared" si="67"/>
        <v>6.75812664729337E-5</v>
      </c>
    </row>
    <row r="390" spans="2:8" x14ac:dyDescent="0.35">
      <c r="B390" s="217" t="s">
        <v>150</v>
      </c>
      <c r="C390" s="136">
        <f>SUMIF('Calculation of Emissions'!B:B, 'Summary and Analysis'!B390, 'Calculation of Emissions'!AC:AC)</f>
        <v>0</v>
      </c>
      <c r="D390" s="137">
        <f t="shared" si="65"/>
        <v>0</v>
      </c>
      <c r="E390" s="116">
        <f t="shared" si="66"/>
        <v>0</v>
      </c>
      <c r="F390" s="138">
        <f>SUMIF('Calculation of Emissions'!B:B, 'Summary and Analysis'!B390, 'Calculation of Emissions'!E:E)</f>
        <v>0</v>
      </c>
      <c r="G390" s="116">
        <f t="shared" si="68"/>
        <v>0</v>
      </c>
      <c r="H390" s="116">
        <f t="shared" si="67"/>
        <v>0</v>
      </c>
    </row>
    <row r="391" spans="2:8" x14ac:dyDescent="0.35">
      <c r="B391" s="217" t="s">
        <v>151</v>
      </c>
      <c r="C391" s="136">
        <f>SUMIF('Calculation of Emissions'!B:B, 'Summary and Analysis'!B391, 'Calculation of Emissions'!AC:AC)</f>
        <v>0</v>
      </c>
      <c r="D391" s="137">
        <f t="shared" ref="D391:D400" si="69">C391/$C$412</f>
        <v>0</v>
      </c>
      <c r="E391" s="116">
        <f t="shared" ref="E391:E400" si="70">C391/$C$15</f>
        <v>0</v>
      </c>
      <c r="F391" s="138">
        <f>SUMIF('Calculation of Emissions'!B:B, 'Summary and Analysis'!B391, 'Calculation of Emissions'!E:E)</f>
        <v>0</v>
      </c>
      <c r="G391" s="116">
        <f t="shared" ref="G391:G400" si="71">F391/$F$412</f>
        <v>0</v>
      </c>
      <c r="H391" s="116">
        <f t="shared" ref="H391:H400" si="72">F391/$F$15</f>
        <v>0</v>
      </c>
    </row>
    <row r="392" spans="2:8" ht="29" x14ac:dyDescent="0.35">
      <c r="B392" s="217" t="s">
        <v>432</v>
      </c>
      <c r="C392" s="136">
        <f>SUMIF('Calculation of Emissions'!B:B, 'Summary and Analysis'!B392, 'Calculation of Emissions'!AC:AC)</f>
        <v>0</v>
      </c>
      <c r="D392" s="137">
        <f t="shared" si="69"/>
        <v>0</v>
      </c>
      <c r="E392" s="116">
        <f t="shared" si="70"/>
        <v>0</v>
      </c>
      <c r="F392" s="138">
        <f>SUMIF('Calculation of Emissions'!B:B, 'Summary and Analysis'!B392, 'Calculation of Emissions'!E:E)</f>
        <v>0</v>
      </c>
      <c r="G392" s="116">
        <f t="shared" si="71"/>
        <v>0</v>
      </c>
      <c r="H392" s="116">
        <f t="shared" si="72"/>
        <v>0</v>
      </c>
    </row>
    <row r="393" spans="2:8" x14ac:dyDescent="0.35">
      <c r="B393" s="217" t="s">
        <v>157</v>
      </c>
      <c r="C393" s="136">
        <f>SUMIF('Calculation of Emissions'!B:B, 'Summary and Analysis'!B393, 'Calculation of Emissions'!AC:AC)</f>
        <v>0</v>
      </c>
      <c r="D393" s="137">
        <f t="shared" si="69"/>
        <v>0</v>
      </c>
      <c r="E393" s="116">
        <f t="shared" si="70"/>
        <v>0</v>
      </c>
      <c r="F393" s="138">
        <f>SUMIF('Calculation of Emissions'!B:B, 'Summary and Analysis'!B393, 'Calculation of Emissions'!E:E)</f>
        <v>0</v>
      </c>
      <c r="G393" s="116">
        <f t="shared" si="71"/>
        <v>0</v>
      </c>
      <c r="H393" s="116">
        <f t="shared" si="72"/>
        <v>0</v>
      </c>
    </row>
    <row r="394" spans="2:8" x14ac:dyDescent="0.35">
      <c r="B394" s="217" t="s">
        <v>160</v>
      </c>
      <c r="C394" s="136">
        <f>SUMIF('Calculation of Emissions'!B:B, 'Summary and Analysis'!B394, 'Calculation of Emissions'!AC:AC)</f>
        <v>0</v>
      </c>
      <c r="D394" s="137">
        <f t="shared" si="69"/>
        <v>0</v>
      </c>
      <c r="E394" s="116">
        <f t="shared" si="70"/>
        <v>0</v>
      </c>
      <c r="F394" s="138">
        <f>SUMIF('Calculation of Emissions'!B:B, 'Summary and Analysis'!B394, 'Calculation of Emissions'!E:E)</f>
        <v>0</v>
      </c>
      <c r="G394" s="116">
        <f t="shared" si="71"/>
        <v>0</v>
      </c>
      <c r="H394" s="116">
        <f t="shared" si="72"/>
        <v>0</v>
      </c>
    </row>
    <row r="395" spans="2:8" x14ac:dyDescent="0.35">
      <c r="B395" s="217" t="s">
        <v>433</v>
      </c>
      <c r="C395" s="136">
        <f>SUMIF('Calculation of Emissions'!B:B, 'Summary and Analysis'!B395, 'Calculation of Emissions'!AC:AC)</f>
        <v>0</v>
      </c>
      <c r="D395" s="137">
        <f t="shared" si="69"/>
        <v>0</v>
      </c>
      <c r="E395" s="116">
        <f t="shared" si="70"/>
        <v>0</v>
      </c>
      <c r="F395" s="138">
        <f>SUMIF('Calculation of Emissions'!B:B, 'Summary and Analysis'!B395, 'Calculation of Emissions'!E:E)</f>
        <v>0</v>
      </c>
      <c r="G395" s="116">
        <f t="shared" si="71"/>
        <v>0</v>
      </c>
      <c r="H395" s="116">
        <f t="shared" si="72"/>
        <v>0</v>
      </c>
    </row>
    <row r="396" spans="2:8" x14ac:dyDescent="0.35">
      <c r="B396" s="217" t="s">
        <v>179</v>
      </c>
      <c r="C396" s="136">
        <f>SUMIF('Calculation of Emissions'!B:B, 'Summary and Analysis'!B396, 'Calculation of Emissions'!AC:AC)</f>
        <v>0</v>
      </c>
      <c r="D396" s="137">
        <f t="shared" si="69"/>
        <v>0</v>
      </c>
      <c r="E396" s="116">
        <f t="shared" si="70"/>
        <v>0</v>
      </c>
      <c r="F396" s="138">
        <f>SUMIF('Calculation of Emissions'!B:B, 'Summary and Analysis'!B396, 'Calculation of Emissions'!E:E)</f>
        <v>0</v>
      </c>
      <c r="G396" s="116">
        <f t="shared" si="71"/>
        <v>0</v>
      </c>
      <c r="H396" s="116">
        <f t="shared" si="72"/>
        <v>0</v>
      </c>
    </row>
    <row r="397" spans="2:8" x14ac:dyDescent="0.35">
      <c r="B397" s="217" t="s">
        <v>192</v>
      </c>
      <c r="C397" s="136">
        <f>SUMIF('Calculation of Emissions'!B:B, 'Summary and Analysis'!B397, 'Calculation of Emissions'!AC:AC)</f>
        <v>12.716072926662147</v>
      </c>
      <c r="D397" s="137">
        <f t="shared" si="69"/>
        <v>9.4412241357434451E-2</v>
      </c>
      <c r="E397" s="116">
        <f t="shared" si="70"/>
        <v>8.7911172469602218E-4</v>
      </c>
      <c r="F397" s="138">
        <f>SUMIF('Calculation of Emissions'!B:B, 'Summary and Analysis'!B397, 'Calculation of Emissions'!E:E)</f>
        <v>2</v>
      </c>
      <c r="G397" s="116">
        <f t="shared" si="71"/>
        <v>0.10526315789473684</v>
      </c>
      <c r="H397" s="116">
        <f t="shared" si="72"/>
        <v>1.351625329458674E-4</v>
      </c>
    </row>
    <row r="398" spans="2:8" x14ac:dyDescent="0.35">
      <c r="B398" s="217" t="s">
        <v>435</v>
      </c>
      <c r="C398" s="136">
        <f>SUMIF('Calculation of Emissions'!B:B, 'Summary and Analysis'!B398, 'Calculation of Emissions'!AC:AC)</f>
        <v>0</v>
      </c>
      <c r="D398" s="137">
        <f t="shared" si="69"/>
        <v>0</v>
      </c>
      <c r="E398" s="116">
        <f t="shared" si="70"/>
        <v>0</v>
      </c>
      <c r="F398" s="138">
        <f>SUMIF('Calculation of Emissions'!B:B, 'Summary and Analysis'!B398, 'Calculation of Emissions'!E:E)</f>
        <v>0</v>
      </c>
      <c r="G398" s="116">
        <f t="shared" si="71"/>
        <v>0</v>
      </c>
      <c r="H398" s="116">
        <f t="shared" si="72"/>
        <v>0</v>
      </c>
    </row>
    <row r="399" spans="2:8" x14ac:dyDescent="0.35">
      <c r="B399" s="217" t="s">
        <v>216</v>
      </c>
      <c r="C399" s="136">
        <f>SUMIF('Calculation of Emissions'!B:B, 'Summary and Analysis'!B399, 'Calculation of Emissions'!AC:AC)</f>
        <v>0</v>
      </c>
      <c r="D399" s="137">
        <f t="shared" si="69"/>
        <v>0</v>
      </c>
      <c r="E399" s="116">
        <f t="shared" si="70"/>
        <v>0</v>
      </c>
      <c r="F399" s="138">
        <f>SUMIF('Calculation of Emissions'!B:B, 'Summary and Analysis'!B399, 'Calculation of Emissions'!E:E)</f>
        <v>0</v>
      </c>
      <c r="G399" s="116">
        <f t="shared" si="71"/>
        <v>0</v>
      </c>
      <c r="H399" s="116">
        <f t="shared" si="72"/>
        <v>0</v>
      </c>
    </row>
    <row r="400" spans="2:8" x14ac:dyDescent="0.35">
      <c r="B400" s="217" t="s">
        <v>225</v>
      </c>
      <c r="C400" s="136">
        <f>SUMIF('Calculation of Emissions'!B:B, 'Summary and Analysis'!B400, 'Calculation of Emissions'!AC:AC)</f>
        <v>6.809004359331075</v>
      </c>
      <c r="D400" s="137">
        <f t="shared" si="69"/>
        <v>5.0554394165914229E-2</v>
      </c>
      <c r="E400" s="116">
        <f t="shared" si="70"/>
        <v>4.7073303214890515E-4</v>
      </c>
      <c r="F400" s="138">
        <f>SUMIF('Calculation of Emissions'!B:B, 'Summary and Analysis'!B400, 'Calculation of Emissions'!E:E)</f>
        <v>1</v>
      </c>
      <c r="G400" s="116">
        <f t="shared" si="71"/>
        <v>5.2631578947368418E-2</v>
      </c>
      <c r="H400" s="116">
        <f t="shared" si="72"/>
        <v>6.75812664729337E-5</v>
      </c>
    </row>
    <row r="401" spans="2:32" ht="29" x14ac:dyDescent="0.35">
      <c r="B401" s="217" t="s">
        <v>230</v>
      </c>
      <c r="C401" s="136">
        <f>SUMIF('Calculation of Emissions'!B:B, 'Summary and Analysis'!B401, 'Calculation of Emissions'!AC:AC)</f>
        <v>0</v>
      </c>
      <c r="D401" s="137">
        <f t="shared" si="65"/>
        <v>0</v>
      </c>
      <c r="E401" s="116">
        <f t="shared" si="66"/>
        <v>0</v>
      </c>
      <c r="F401" s="138">
        <f>SUMIF('Calculation of Emissions'!B:B, 'Summary and Analysis'!B401, 'Calculation of Emissions'!E:E)</f>
        <v>0</v>
      </c>
      <c r="G401" s="116">
        <f t="shared" si="68"/>
        <v>0</v>
      </c>
      <c r="H401" s="116">
        <f t="shared" si="67"/>
        <v>0</v>
      </c>
    </row>
    <row r="402" spans="2:32" x14ac:dyDescent="0.35">
      <c r="B402" s="83"/>
      <c r="C402" s="136">
        <f>SUMIF('Calculation of Emissions'!B:B, 'Summary and Analysis'!B402, 'Calculation of Emissions'!AC:AC)</f>
        <v>0</v>
      </c>
      <c r="D402" s="137">
        <f t="shared" si="65"/>
        <v>0</v>
      </c>
      <c r="E402" s="116">
        <f t="shared" si="66"/>
        <v>0</v>
      </c>
      <c r="F402" s="138">
        <f>SUMIF('Calculation of Emissions'!B:B, 'Summary and Analysis'!B402, 'Calculation of Emissions'!E:E)</f>
        <v>0</v>
      </c>
      <c r="G402" s="116">
        <f t="shared" si="68"/>
        <v>0</v>
      </c>
      <c r="H402" s="116">
        <f t="shared" si="67"/>
        <v>0</v>
      </c>
    </row>
    <row r="403" spans="2:32" x14ac:dyDescent="0.35">
      <c r="B403" s="83"/>
      <c r="C403" s="136">
        <f>SUMIF('Calculation of Emissions'!B:B, 'Summary and Analysis'!B403, 'Calculation of Emissions'!AC:AC)</f>
        <v>0</v>
      </c>
      <c r="D403" s="137">
        <f t="shared" si="65"/>
        <v>0</v>
      </c>
      <c r="E403" s="116">
        <f t="shared" si="66"/>
        <v>0</v>
      </c>
      <c r="F403" s="138">
        <f>SUMIF('Calculation of Emissions'!B:B, 'Summary and Analysis'!B403, 'Calculation of Emissions'!E:E)</f>
        <v>0</v>
      </c>
      <c r="G403" s="116">
        <f t="shared" si="68"/>
        <v>0</v>
      </c>
      <c r="H403" s="116">
        <f t="shared" si="67"/>
        <v>0</v>
      </c>
    </row>
    <row r="404" spans="2:32" x14ac:dyDescent="0.35">
      <c r="B404" s="83"/>
      <c r="C404" s="136">
        <f>SUMIF('Calculation of Emissions'!B:B, 'Summary and Analysis'!B404, 'Calculation of Emissions'!AC:AC)</f>
        <v>0</v>
      </c>
      <c r="D404" s="137">
        <f t="shared" si="65"/>
        <v>0</v>
      </c>
      <c r="E404" s="116">
        <f t="shared" si="66"/>
        <v>0</v>
      </c>
      <c r="F404" s="138">
        <f>SUMIF('Calculation of Emissions'!B:B, 'Summary and Analysis'!B404, 'Calculation of Emissions'!E:E)</f>
        <v>0</v>
      </c>
      <c r="G404" s="116">
        <f t="shared" si="68"/>
        <v>0</v>
      </c>
      <c r="H404" s="116">
        <f t="shared" si="67"/>
        <v>0</v>
      </c>
    </row>
    <row r="405" spans="2:32" x14ac:dyDescent="0.35">
      <c r="B405" s="83"/>
      <c r="C405" s="136">
        <f>SUMIF('Calculation of Emissions'!B:B, 'Summary and Analysis'!B405, 'Calculation of Emissions'!AC:AC)</f>
        <v>0</v>
      </c>
      <c r="D405" s="137">
        <f t="shared" si="65"/>
        <v>0</v>
      </c>
      <c r="E405" s="116">
        <f t="shared" si="66"/>
        <v>0</v>
      </c>
      <c r="F405" s="138">
        <f>SUMIF('Calculation of Emissions'!B:B, 'Summary and Analysis'!B405, 'Calculation of Emissions'!E:E)</f>
        <v>0</v>
      </c>
      <c r="G405" s="116">
        <f t="shared" si="68"/>
        <v>0</v>
      </c>
      <c r="H405" s="116">
        <f t="shared" si="67"/>
        <v>0</v>
      </c>
    </row>
    <row r="406" spans="2:32" x14ac:dyDescent="0.35">
      <c r="B406" s="83"/>
      <c r="C406" s="136">
        <f>SUMIF('Calculation of Emissions'!B:B, 'Summary and Analysis'!B406, 'Calculation of Emissions'!AC:AC)</f>
        <v>0</v>
      </c>
      <c r="D406" s="137">
        <f t="shared" si="65"/>
        <v>0</v>
      </c>
      <c r="E406" s="116">
        <f t="shared" si="66"/>
        <v>0</v>
      </c>
      <c r="F406" s="138">
        <f>SUMIF('Calculation of Emissions'!B:B, 'Summary and Analysis'!B406, 'Calculation of Emissions'!E:E)</f>
        <v>0</v>
      </c>
      <c r="G406" s="116">
        <f t="shared" si="68"/>
        <v>0</v>
      </c>
      <c r="H406" s="116">
        <f t="shared" si="67"/>
        <v>0</v>
      </c>
    </row>
    <row r="407" spans="2:32" x14ac:dyDescent="0.35">
      <c r="B407" s="83"/>
      <c r="C407" s="136">
        <f>SUMIF('Calculation of Emissions'!B:B, 'Summary and Analysis'!B407, 'Calculation of Emissions'!AC:AC)</f>
        <v>0</v>
      </c>
      <c r="D407" s="137">
        <f t="shared" si="65"/>
        <v>0</v>
      </c>
      <c r="E407" s="116">
        <f t="shared" si="66"/>
        <v>0</v>
      </c>
      <c r="F407" s="138">
        <f>SUMIF('Calculation of Emissions'!B:B, 'Summary and Analysis'!B407, 'Calculation of Emissions'!E:E)</f>
        <v>0</v>
      </c>
      <c r="G407" s="116">
        <f t="shared" si="68"/>
        <v>0</v>
      </c>
      <c r="H407" s="116">
        <f t="shared" si="67"/>
        <v>0</v>
      </c>
    </row>
    <row r="408" spans="2:32" x14ac:dyDescent="0.35">
      <c r="B408" s="83"/>
      <c r="C408" s="136">
        <f>SUMIF('Calculation of Emissions'!B:B, 'Summary and Analysis'!B408, 'Calculation of Emissions'!AC:AC)</f>
        <v>0</v>
      </c>
      <c r="D408" s="137">
        <f t="shared" si="65"/>
        <v>0</v>
      </c>
      <c r="E408" s="116">
        <f t="shared" si="66"/>
        <v>0</v>
      </c>
      <c r="F408" s="138">
        <f>SUMIF('Calculation of Emissions'!B:B, 'Summary and Analysis'!B408, 'Calculation of Emissions'!E:E)</f>
        <v>0</v>
      </c>
      <c r="G408" s="116">
        <f t="shared" si="68"/>
        <v>0</v>
      </c>
      <c r="H408" s="116">
        <f t="shared" si="67"/>
        <v>0</v>
      </c>
    </row>
    <row r="409" spans="2:32" x14ac:dyDescent="0.35">
      <c r="B409" s="83"/>
      <c r="C409" s="136">
        <f>SUMIF('Calculation of Emissions'!B:B, 'Summary and Analysis'!B409, 'Calculation of Emissions'!AC:AC)</f>
        <v>0</v>
      </c>
      <c r="D409" s="137">
        <f t="shared" si="65"/>
        <v>0</v>
      </c>
      <c r="E409" s="116">
        <f t="shared" si="66"/>
        <v>0</v>
      </c>
      <c r="F409" s="138">
        <f>SUMIF('Calculation of Emissions'!B:B, 'Summary and Analysis'!B409, 'Calculation of Emissions'!E:E)</f>
        <v>0</v>
      </c>
      <c r="G409" s="116">
        <f t="shared" si="68"/>
        <v>0</v>
      </c>
      <c r="H409" s="116">
        <f t="shared" si="67"/>
        <v>0</v>
      </c>
    </row>
    <row r="410" spans="2:32" x14ac:dyDescent="0.35">
      <c r="B410" s="83"/>
      <c r="C410" s="136">
        <f>SUMIF('Calculation of Emissions'!B:B, 'Summary and Analysis'!B410, 'Calculation of Emissions'!AC:AC)</f>
        <v>0</v>
      </c>
      <c r="D410" s="137">
        <f t="shared" si="65"/>
        <v>0</v>
      </c>
      <c r="E410" s="116">
        <f t="shared" si="66"/>
        <v>0</v>
      </c>
      <c r="F410" s="138">
        <f>SUMIF('Calculation of Emissions'!B:B, 'Summary and Analysis'!B410, 'Calculation of Emissions'!E:E)</f>
        <v>0</v>
      </c>
      <c r="G410" s="116">
        <f t="shared" si="68"/>
        <v>0</v>
      </c>
      <c r="H410" s="116">
        <f t="shared" si="67"/>
        <v>0</v>
      </c>
    </row>
    <row r="411" spans="2:32" ht="15" thickBot="1" x14ac:dyDescent="0.4">
      <c r="B411" s="193"/>
      <c r="C411" s="139">
        <f>SUMIF('Calculation of Emissions'!B:B, 'Summary and Analysis'!B411, 'Calculation of Emissions'!AC:AC)</f>
        <v>0</v>
      </c>
      <c r="D411" s="140">
        <f t="shared" si="65"/>
        <v>0</v>
      </c>
      <c r="E411" s="129">
        <f t="shared" si="66"/>
        <v>0</v>
      </c>
      <c r="F411" s="141">
        <f>SUMIF('Calculation of Emissions'!B:B, 'Summary and Analysis'!B411, 'Calculation of Emissions'!E:E)</f>
        <v>0</v>
      </c>
      <c r="G411" s="129">
        <f t="shared" si="68"/>
        <v>0</v>
      </c>
      <c r="H411" s="129">
        <f t="shared" si="67"/>
        <v>0</v>
      </c>
    </row>
    <row r="412" spans="2:32" ht="15" thickTop="1" x14ac:dyDescent="0.35">
      <c r="B412" s="158" t="s">
        <v>268</v>
      </c>
      <c r="C412" s="125">
        <f>SUM(C379:C411)</f>
        <v>134.68669680789043</v>
      </c>
      <c r="D412" s="126"/>
      <c r="E412" s="126"/>
      <c r="F412" s="125">
        <f>SUM(F379:F411)</f>
        <v>19</v>
      </c>
      <c r="G412" s="95"/>
      <c r="H412" s="95"/>
    </row>
    <row r="413" spans="2:32" x14ac:dyDescent="0.35">
      <c r="D413" s="147"/>
    </row>
    <row r="414" spans="2:32" s="8" customFormat="1" ht="15.5" x14ac:dyDescent="0.35">
      <c r="B414" s="273" t="s">
        <v>276</v>
      </c>
      <c r="C414" s="273"/>
      <c r="D414" s="273"/>
      <c r="E414" s="273"/>
      <c r="F414" s="273"/>
      <c r="G414" s="273"/>
      <c r="H414" s="273"/>
      <c r="I414" s="273"/>
      <c r="J414" s="273"/>
      <c r="K414" s="273"/>
      <c r="L414" s="273"/>
      <c r="M414" s="273"/>
      <c r="N414" s="273"/>
      <c r="O414" s="273"/>
      <c r="P414" s="273"/>
      <c r="Q414" s="273"/>
      <c r="R414" s="273"/>
      <c r="S414" s="273"/>
      <c r="T414" s="273"/>
      <c r="U414" s="273"/>
      <c r="V414" s="273"/>
      <c r="W414" s="273"/>
      <c r="X414" s="273"/>
      <c r="Y414" s="273"/>
      <c r="Z414" s="273"/>
      <c r="AA414" s="273"/>
      <c r="AB414" s="273"/>
      <c r="AC414" s="273"/>
      <c r="AD414" s="273"/>
      <c r="AE414" s="273"/>
      <c r="AF414" s="273"/>
    </row>
    <row r="415" spans="2:32" ht="15.5" x14ac:dyDescent="0.35">
      <c r="B415" s="72"/>
      <c r="C415" s="115"/>
      <c r="D415" s="115"/>
      <c r="E415" s="115"/>
      <c r="F415" s="115"/>
      <c r="G415" s="115"/>
      <c r="H415" s="115"/>
      <c r="I415" s="115"/>
      <c r="J415" s="115"/>
      <c r="K415" s="115"/>
      <c r="L415" s="70"/>
      <c r="M415" s="163"/>
      <c r="N415" s="68"/>
      <c r="O415" s="68"/>
      <c r="P415" s="68"/>
      <c r="Q415" s="68"/>
      <c r="R415" s="68"/>
      <c r="S415" s="68"/>
      <c r="T415" s="68"/>
      <c r="U415" s="68"/>
      <c r="V415" s="68"/>
      <c r="W415" s="68"/>
      <c r="X415" s="68"/>
      <c r="Y415" s="68"/>
      <c r="Z415" s="68"/>
      <c r="AA415" s="68"/>
      <c r="AB415" s="68"/>
      <c r="AC415" s="68"/>
      <c r="AD415" s="68"/>
      <c r="AE415" s="68"/>
      <c r="AF415" s="68"/>
    </row>
    <row r="416" spans="2:32" ht="58" x14ac:dyDescent="0.35">
      <c r="B416" s="96" t="s">
        <v>270</v>
      </c>
      <c r="C416" s="96" t="s">
        <v>305</v>
      </c>
      <c r="D416" s="96" t="s">
        <v>314</v>
      </c>
      <c r="E416" s="96" t="s">
        <v>278</v>
      </c>
      <c r="F416" s="96" t="s">
        <v>279</v>
      </c>
      <c r="G416" s="96" t="s">
        <v>296</v>
      </c>
      <c r="H416" s="96" t="s">
        <v>288</v>
      </c>
    </row>
    <row r="417" spans="2:8" x14ac:dyDescent="0.35">
      <c r="B417" s="157" t="s">
        <v>12</v>
      </c>
      <c r="C417" s="133">
        <f>SUMIF('Calculation of Emissions'!B:B, 'Summary and Analysis'!B417, 'Calculation of Emissions'!AC:AC)</f>
        <v>4.7784601739310739</v>
      </c>
      <c r="D417" s="134">
        <f t="shared" ref="D417:D437" si="73">C417/$C$438</f>
        <v>3.7223328949331558E-2</v>
      </c>
      <c r="E417" s="112">
        <f t="shared" ref="E417:E437" si="74">C417/$C$15</f>
        <v>3.3035359179860196E-4</v>
      </c>
      <c r="F417" s="135">
        <f>SUMIF('Calculation of Emissions'!B:B, 'Summary and Analysis'!B417, 'Calculation of Emissions'!E:E)</f>
        <v>1</v>
      </c>
      <c r="G417" s="112">
        <f>F417/$F$438</f>
        <v>3.125E-2</v>
      </c>
      <c r="H417" s="112">
        <f t="shared" ref="H417:H437" si="75">F417/$F$15</f>
        <v>6.75812664729337E-5</v>
      </c>
    </row>
    <row r="418" spans="2:8" x14ac:dyDescent="0.35">
      <c r="B418" s="217" t="s">
        <v>27</v>
      </c>
      <c r="C418" s="136">
        <f>SUMIF('Calculation of Emissions'!B:B, 'Summary and Analysis'!B418, 'Calculation of Emissions'!AC:AC)</f>
        <v>4.333415533931074</v>
      </c>
      <c r="D418" s="137">
        <f t="shared" si="73"/>
        <v>3.3756512772389662E-2</v>
      </c>
      <c r="E418" s="116">
        <f t="shared" si="74"/>
        <v>2.9958591979061997E-4</v>
      </c>
      <c r="F418" s="138">
        <f>SUMIF('Calculation of Emissions'!B:B, 'Summary and Analysis'!B418, 'Calculation of Emissions'!E:E)</f>
        <v>1</v>
      </c>
      <c r="G418" s="116">
        <f t="shared" ref="G418:G437" si="76">F418/$F$438</f>
        <v>3.125E-2</v>
      </c>
      <c r="H418" s="116">
        <f t="shared" si="75"/>
        <v>6.75812664729337E-5</v>
      </c>
    </row>
    <row r="419" spans="2:8" x14ac:dyDescent="0.35">
      <c r="B419" s="217" t="s">
        <v>30</v>
      </c>
      <c r="C419" s="136">
        <f>SUMIF('Calculation of Emissions'!B:B, 'Summary and Analysis'!B419, 'Calculation of Emissions'!AC:AC)</f>
        <v>30.652317231448588</v>
      </c>
      <c r="D419" s="137">
        <f t="shared" si="73"/>
        <v>0.23877593321591481</v>
      </c>
      <c r="E419" s="116">
        <f t="shared" si="74"/>
        <v>2.1191142597781292E-3</v>
      </c>
      <c r="F419" s="138">
        <f>SUMIF('Calculation of Emissions'!B:B, 'Summary and Analysis'!B419, 'Calculation of Emissions'!E:E)</f>
        <v>8</v>
      </c>
      <c r="G419" s="116">
        <f t="shared" si="76"/>
        <v>0.25</v>
      </c>
      <c r="H419" s="116">
        <f t="shared" si="75"/>
        <v>5.406501317834696E-4</v>
      </c>
    </row>
    <row r="420" spans="2:8" x14ac:dyDescent="0.35">
      <c r="B420" s="217" t="s">
        <v>44</v>
      </c>
      <c r="C420" s="136">
        <f>SUMIF('Calculation of Emissions'!B:B, 'Summary and Analysis'!B420, 'Calculation of Emissions'!AC:AC)</f>
        <v>20.106418313324294</v>
      </c>
      <c r="D420" s="137">
        <f t="shared" si="73"/>
        <v>0.15662531351684966</v>
      </c>
      <c r="E420" s="116">
        <f t="shared" si="74"/>
        <v>1.3900351297785407E-3</v>
      </c>
      <c r="F420" s="138">
        <f>SUMIF('Calculation of Emissions'!B:B, 'Summary and Analysis'!B420, 'Calculation of Emissions'!E:E)</f>
        <v>4</v>
      </c>
      <c r="G420" s="116">
        <f t="shared" si="76"/>
        <v>0.125</v>
      </c>
      <c r="H420" s="116">
        <f t="shared" si="75"/>
        <v>2.703250658917348E-4</v>
      </c>
    </row>
    <row r="421" spans="2:8" x14ac:dyDescent="0.35">
      <c r="B421" s="217" t="s">
        <v>48</v>
      </c>
      <c r="C421" s="136">
        <f>SUMIF('Calculation of Emissions'!B:B, 'Summary and Analysis'!B421, 'Calculation of Emissions'!AC:AC)</f>
        <v>26.29907479871752</v>
      </c>
      <c r="D421" s="137">
        <f t="shared" si="73"/>
        <v>0.20486497253578625</v>
      </c>
      <c r="E421" s="116">
        <f t="shared" si="74"/>
        <v>1.8181576291320463E-3</v>
      </c>
      <c r="F421" s="138">
        <f>SUMIF('Calculation of Emissions'!B:B, 'Summary and Analysis'!B421, 'Calculation of Emissions'!E:E)</f>
        <v>7</v>
      </c>
      <c r="G421" s="116">
        <f t="shared" si="76"/>
        <v>0.21875</v>
      </c>
      <c r="H421" s="116">
        <f t="shared" si="75"/>
        <v>4.7306886531053594E-4</v>
      </c>
    </row>
    <row r="422" spans="2:8" x14ac:dyDescent="0.35">
      <c r="B422" s="217" t="s">
        <v>61</v>
      </c>
      <c r="C422" s="136">
        <f>SUMIF('Calculation of Emissions'!B:B, 'Summary and Analysis'!B422, 'Calculation of Emissions'!AC:AC)</f>
        <v>4.0476304385310735</v>
      </c>
      <c r="D422" s="137">
        <f t="shared" si="73"/>
        <v>3.1530299258478778E-2</v>
      </c>
      <c r="E422" s="116">
        <f t="shared" si="74"/>
        <v>2.7982848134571018E-4</v>
      </c>
      <c r="F422" s="138">
        <f>SUMIF('Calculation of Emissions'!B:B, 'Summary and Analysis'!B422, 'Calculation of Emissions'!E:E)</f>
        <v>1</v>
      </c>
      <c r="G422" s="116">
        <f t="shared" si="76"/>
        <v>3.125E-2</v>
      </c>
      <c r="H422" s="116">
        <f t="shared" si="75"/>
        <v>6.75812664729337E-5</v>
      </c>
    </row>
    <row r="423" spans="2:8" x14ac:dyDescent="0.35">
      <c r="B423" s="217" t="s">
        <v>70</v>
      </c>
      <c r="C423" s="136">
        <f>SUMIF('Calculation of Emissions'!B:B, 'Summary and Analysis'!B423, 'Calculation of Emissions'!AC:AC)</f>
        <v>5.4324596759310735</v>
      </c>
      <c r="D423" s="137">
        <f t="shared" si="73"/>
        <v>4.2317865203594825E-2</v>
      </c>
      <c r="E423" s="116">
        <f t="shared" si="74"/>
        <v>3.7556712851464808E-4</v>
      </c>
      <c r="F423" s="138">
        <f>SUMIF('Calculation of Emissions'!B:B, 'Summary and Analysis'!B423, 'Calculation of Emissions'!E:E)</f>
        <v>1</v>
      </c>
      <c r="G423" s="116">
        <f t="shared" si="76"/>
        <v>3.125E-2</v>
      </c>
      <c r="H423" s="116">
        <f t="shared" si="75"/>
        <v>6.75812664729337E-5</v>
      </c>
    </row>
    <row r="424" spans="2:8" x14ac:dyDescent="0.35">
      <c r="B424" s="217" t="s">
        <v>423</v>
      </c>
      <c r="C424" s="136">
        <f>SUMIF('Calculation of Emissions'!B:B, 'Summary and Analysis'!B424, 'Calculation of Emissions'!AC:AC)</f>
        <v>3.1776602179310736</v>
      </c>
      <c r="D424" s="137">
        <f t="shared" si="73"/>
        <v>2.4753390689860152E-2</v>
      </c>
      <c r="E424" s="116">
        <f t="shared" si="74"/>
        <v>2.1968404638715743E-4</v>
      </c>
      <c r="F424" s="138">
        <f>SUMIF('Calculation of Emissions'!B:B, 'Summary and Analysis'!B424, 'Calculation of Emissions'!E:E)</f>
        <v>1</v>
      </c>
      <c r="G424" s="116">
        <f t="shared" si="76"/>
        <v>3.125E-2</v>
      </c>
      <c r="H424" s="116">
        <f t="shared" si="75"/>
        <v>6.75812664729337E-5</v>
      </c>
    </row>
    <row r="425" spans="2:8" x14ac:dyDescent="0.35">
      <c r="B425" s="217" t="s">
        <v>87</v>
      </c>
      <c r="C425" s="136">
        <f>SUMIF('Calculation of Emissions'!B:B, 'Summary and Analysis'!B425, 'Calculation of Emissions'!AC:AC)</f>
        <v>16.277294918655368</v>
      </c>
      <c r="D425" s="137">
        <f t="shared" ref="D425:D430" si="77">C425/$C$438</f>
        <v>0.12679714408165568</v>
      </c>
      <c r="E425" s="116">
        <f t="shared" ref="E425:E430" si="78">C425/$C$15</f>
        <v>1.1253128927344903E-3</v>
      </c>
      <c r="F425" s="138">
        <f>SUMIF('Calculation of Emissions'!B:B, 'Summary and Analysis'!B425, 'Calculation of Emissions'!E:E)</f>
        <v>5</v>
      </c>
      <c r="G425" s="116">
        <f t="shared" ref="G425:G430" si="79">F425/$F$438</f>
        <v>0.15625</v>
      </c>
      <c r="H425" s="116">
        <f t="shared" ref="H425:H430" si="80">F425/$F$15</f>
        <v>3.3790633236466852E-4</v>
      </c>
    </row>
    <row r="426" spans="2:8" x14ac:dyDescent="0.35">
      <c r="B426" s="217" t="s">
        <v>161</v>
      </c>
      <c r="C426" s="136">
        <f>SUMIF('Calculation of Emissions'!B:B, 'Summary and Analysis'!B426, 'Calculation of Emissions'!AC:AC)</f>
        <v>0</v>
      </c>
      <c r="D426" s="137">
        <f t="shared" si="77"/>
        <v>0</v>
      </c>
      <c r="E426" s="116">
        <f t="shared" si="78"/>
        <v>0</v>
      </c>
      <c r="F426" s="138">
        <f>SUMIF('Calculation of Emissions'!B:B, 'Summary and Analysis'!B426, 'Calculation of Emissions'!E:E)</f>
        <v>0</v>
      </c>
      <c r="G426" s="116">
        <f t="shared" si="79"/>
        <v>0</v>
      </c>
      <c r="H426" s="116">
        <f t="shared" si="80"/>
        <v>0</v>
      </c>
    </row>
    <row r="427" spans="2:8" x14ac:dyDescent="0.35">
      <c r="B427" s="217" t="s">
        <v>162</v>
      </c>
      <c r="C427" s="136">
        <f>SUMIF('Calculation of Emissions'!B:B, 'Summary and Analysis'!B427, 'Calculation of Emissions'!AC:AC)</f>
        <v>13.267993781793221</v>
      </c>
      <c r="D427" s="137">
        <f t="shared" si="77"/>
        <v>0.10335523977613852</v>
      </c>
      <c r="E427" s="116">
        <f t="shared" si="78"/>
        <v>9.1726816636227351E-4</v>
      </c>
      <c r="F427" s="138">
        <f>SUMIF('Calculation of Emissions'!B:B, 'Summary and Analysis'!B427, 'Calculation of Emissions'!E:E)</f>
        <v>3</v>
      </c>
      <c r="G427" s="116">
        <f t="shared" si="79"/>
        <v>9.375E-2</v>
      </c>
      <c r="H427" s="116">
        <f t="shared" si="80"/>
        <v>2.0274379941880111E-4</v>
      </c>
    </row>
    <row r="428" spans="2:8" ht="43.5" x14ac:dyDescent="0.35">
      <c r="B428" s="217" t="s">
        <v>434</v>
      </c>
      <c r="C428" s="136">
        <f>SUMIF('Calculation of Emissions'!B:B, 'Summary and Analysis'!B428, 'Calculation of Emissions'!AC:AC)</f>
        <v>0</v>
      </c>
      <c r="D428" s="137">
        <f t="shared" si="77"/>
        <v>0</v>
      </c>
      <c r="E428" s="116">
        <f t="shared" si="78"/>
        <v>0</v>
      </c>
      <c r="F428" s="138">
        <f>SUMIF('Calculation of Emissions'!B:B, 'Summary and Analysis'!B428, 'Calculation of Emissions'!E:E)</f>
        <v>0</v>
      </c>
      <c r="G428" s="116">
        <f t="shared" si="79"/>
        <v>0</v>
      </c>
      <c r="H428" s="116">
        <f t="shared" si="80"/>
        <v>0</v>
      </c>
    </row>
    <row r="429" spans="2:8" x14ac:dyDescent="0.35">
      <c r="B429" s="217" t="s">
        <v>201</v>
      </c>
      <c r="C429" s="136">
        <f>SUMIF('Calculation of Emissions'!B:B, 'Summary and Analysis'!B429, 'Calculation of Emissions'!AC:AC)</f>
        <v>0</v>
      </c>
      <c r="D429" s="137">
        <f t="shared" si="77"/>
        <v>0</v>
      </c>
      <c r="E429" s="116">
        <f t="shared" si="78"/>
        <v>0</v>
      </c>
      <c r="F429" s="138">
        <f>SUMIF('Calculation of Emissions'!B:B, 'Summary and Analysis'!B429, 'Calculation of Emissions'!E:E)</f>
        <v>0</v>
      </c>
      <c r="G429" s="116">
        <f t="shared" si="79"/>
        <v>0</v>
      </c>
      <c r="H429" s="116">
        <f t="shared" si="80"/>
        <v>0</v>
      </c>
    </row>
    <row r="430" spans="2:8" x14ac:dyDescent="0.35">
      <c r="B430" s="217" t="s">
        <v>223</v>
      </c>
      <c r="C430" s="136">
        <f>SUMIF('Calculation of Emissions'!B:B, 'Summary and Analysis'!B430, 'Calculation of Emissions'!AC:AC)</f>
        <v>0</v>
      </c>
      <c r="D430" s="137">
        <f t="shared" si="77"/>
        <v>0</v>
      </c>
      <c r="E430" s="116">
        <f t="shared" si="78"/>
        <v>0</v>
      </c>
      <c r="F430" s="138">
        <f>SUMIF('Calculation of Emissions'!B:B, 'Summary and Analysis'!B430, 'Calculation of Emissions'!E:E)</f>
        <v>0</v>
      </c>
      <c r="G430" s="116">
        <f t="shared" si="79"/>
        <v>0</v>
      </c>
      <c r="H430" s="116">
        <f t="shared" si="80"/>
        <v>0</v>
      </c>
    </row>
    <row r="431" spans="2:8" x14ac:dyDescent="0.35">
      <c r="B431" s="217" t="s">
        <v>227</v>
      </c>
      <c r="C431" s="136">
        <f>SUMIF('Calculation of Emissions'!B:B, 'Summary and Analysis'!B431, 'Calculation of Emissions'!AC:AC)</f>
        <v>0</v>
      </c>
      <c r="D431" s="137">
        <f t="shared" si="73"/>
        <v>0</v>
      </c>
      <c r="E431" s="116">
        <f t="shared" si="74"/>
        <v>0</v>
      </c>
      <c r="F431" s="138">
        <f>SUMIF('Calculation of Emissions'!B:B, 'Summary and Analysis'!B431, 'Calculation of Emissions'!E:E)</f>
        <v>0</v>
      </c>
      <c r="G431" s="116">
        <f t="shared" si="76"/>
        <v>0</v>
      </c>
      <c r="H431" s="116">
        <f t="shared" si="75"/>
        <v>0</v>
      </c>
    </row>
    <row r="432" spans="2:8" x14ac:dyDescent="0.35">
      <c r="B432" s="83"/>
      <c r="C432" s="136">
        <f>SUMIF('Calculation of Emissions'!B:B, 'Summary and Analysis'!B432, 'Calculation of Emissions'!AC:AC)</f>
        <v>0</v>
      </c>
      <c r="D432" s="137">
        <f t="shared" si="73"/>
        <v>0</v>
      </c>
      <c r="E432" s="116">
        <f t="shared" si="74"/>
        <v>0</v>
      </c>
      <c r="F432" s="138">
        <f>SUMIF('Calculation of Emissions'!B:B, 'Summary and Analysis'!B432, 'Calculation of Emissions'!E:E)</f>
        <v>0</v>
      </c>
      <c r="G432" s="116">
        <f t="shared" si="76"/>
        <v>0</v>
      </c>
      <c r="H432" s="116">
        <f t="shared" si="75"/>
        <v>0</v>
      </c>
    </row>
    <row r="433" spans="2:32" x14ac:dyDescent="0.35">
      <c r="B433" s="83"/>
      <c r="C433" s="136">
        <f>SUMIF('Calculation of Emissions'!B:B, 'Summary and Analysis'!B433, 'Calculation of Emissions'!AC:AC)</f>
        <v>0</v>
      </c>
      <c r="D433" s="137">
        <f t="shared" si="73"/>
        <v>0</v>
      </c>
      <c r="E433" s="116">
        <f t="shared" si="74"/>
        <v>0</v>
      </c>
      <c r="F433" s="138">
        <f>SUMIF('Calculation of Emissions'!B:B, 'Summary and Analysis'!B433, 'Calculation of Emissions'!E:E)</f>
        <v>0</v>
      </c>
      <c r="G433" s="116">
        <f t="shared" si="76"/>
        <v>0</v>
      </c>
      <c r="H433" s="116">
        <f t="shared" si="75"/>
        <v>0</v>
      </c>
    </row>
    <row r="434" spans="2:32" x14ac:dyDescent="0.35">
      <c r="B434" s="83"/>
      <c r="C434" s="136">
        <f>SUMIF('Calculation of Emissions'!B:B, 'Summary and Analysis'!B434, 'Calculation of Emissions'!AC:AC)</f>
        <v>0</v>
      </c>
      <c r="D434" s="137">
        <f t="shared" si="73"/>
        <v>0</v>
      </c>
      <c r="E434" s="116">
        <f t="shared" si="74"/>
        <v>0</v>
      </c>
      <c r="F434" s="138">
        <f>SUMIF('Calculation of Emissions'!B:B, 'Summary and Analysis'!B434, 'Calculation of Emissions'!E:E)</f>
        <v>0</v>
      </c>
      <c r="G434" s="116">
        <f t="shared" si="76"/>
        <v>0</v>
      </c>
      <c r="H434" s="116">
        <f t="shared" si="75"/>
        <v>0</v>
      </c>
    </row>
    <row r="435" spans="2:32" x14ac:dyDescent="0.35">
      <c r="B435" s="83"/>
      <c r="C435" s="136">
        <f>SUMIF('Calculation of Emissions'!B:B, 'Summary and Analysis'!B435, 'Calculation of Emissions'!AC:AC)</f>
        <v>0</v>
      </c>
      <c r="D435" s="137">
        <f t="shared" si="73"/>
        <v>0</v>
      </c>
      <c r="E435" s="116">
        <f t="shared" si="74"/>
        <v>0</v>
      </c>
      <c r="F435" s="138">
        <f>SUMIF('Calculation of Emissions'!B:B, 'Summary and Analysis'!B435, 'Calculation of Emissions'!E:E)</f>
        <v>0</v>
      </c>
      <c r="G435" s="116">
        <f t="shared" si="76"/>
        <v>0</v>
      </c>
      <c r="H435" s="116">
        <f t="shared" si="75"/>
        <v>0</v>
      </c>
    </row>
    <row r="436" spans="2:32" x14ac:dyDescent="0.35">
      <c r="B436" s="83"/>
      <c r="C436" s="136">
        <f>SUMIF('Calculation of Emissions'!B:B, 'Summary and Analysis'!B436, 'Calculation of Emissions'!AC:AC)</f>
        <v>0</v>
      </c>
      <c r="D436" s="137">
        <f t="shared" si="73"/>
        <v>0</v>
      </c>
      <c r="E436" s="116">
        <f t="shared" si="74"/>
        <v>0</v>
      </c>
      <c r="F436" s="138">
        <f>SUMIF('Calculation of Emissions'!B:B, 'Summary and Analysis'!B436, 'Calculation of Emissions'!E:E)</f>
        <v>0</v>
      </c>
      <c r="G436" s="116">
        <f t="shared" si="76"/>
        <v>0</v>
      </c>
      <c r="H436" s="116">
        <f t="shared" si="75"/>
        <v>0</v>
      </c>
    </row>
    <row r="437" spans="2:32" ht="15" thickBot="1" x14ac:dyDescent="0.4">
      <c r="B437" s="193"/>
      <c r="C437" s="139">
        <f>SUMIF('Calculation of Emissions'!B:B, 'Summary and Analysis'!B437, 'Calculation of Emissions'!AC:AC)</f>
        <v>0</v>
      </c>
      <c r="D437" s="140">
        <f t="shared" si="73"/>
        <v>0</v>
      </c>
      <c r="E437" s="129">
        <f t="shared" si="74"/>
        <v>0</v>
      </c>
      <c r="F437" s="141">
        <f>SUMIF('Calculation of Emissions'!B:B, 'Summary and Analysis'!B437, 'Calculation of Emissions'!E:E)</f>
        <v>0</v>
      </c>
      <c r="G437" s="129">
        <f t="shared" si="76"/>
        <v>0</v>
      </c>
      <c r="H437" s="129">
        <f t="shared" si="75"/>
        <v>0</v>
      </c>
    </row>
    <row r="438" spans="2:32" ht="15" thickTop="1" x14ac:dyDescent="0.35">
      <c r="B438" s="158" t="s">
        <v>268</v>
      </c>
      <c r="C438" s="125">
        <f>SUM(C417:C437)</f>
        <v>128.37272508419437</v>
      </c>
      <c r="D438" s="95"/>
      <c r="E438" s="95"/>
      <c r="F438" s="125">
        <f>SUM(F417:F437)</f>
        <v>32</v>
      </c>
      <c r="G438" s="95"/>
      <c r="H438" s="95"/>
    </row>
    <row r="440" spans="2:32" s="8" customFormat="1" ht="15.5" x14ac:dyDescent="0.35">
      <c r="B440" s="273" t="s">
        <v>277</v>
      </c>
      <c r="C440" s="273"/>
      <c r="D440" s="273"/>
      <c r="E440" s="273"/>
      <c r="F440" s="273"/>
      <c r="G440" s="273"/>
      <c r="H440" s="273"/>
      <c r="I440" s="273"/>
      <c r="J440" s="273"/>
      <c r="K440" s="273"/>
      <c r="L440" s="273"/>
      <c r="M440" s="273"/>
      <c r="N440" s="273"/>
      <c r="O440" s="273"/>
      <c r="P440" s="273"/>
      <c r="Q440" s="273"/>
      <c r="R440" s="273"/>
      <c r="S440" s="273"/>
      <c r="T440" s="273"/>
      <c r="U440" s="273"/>
      <c r="V440" s="273"/>
      <c r="W440" s="273"/>
      <c r="X440" s="273"/>
      <c r="Y440" s="273"/>
      <c r="Z440" s="273"/>
      <c r="AA440" s="273"/>
      <c r="AB440" s="273"/>
      <c r="AC440" s="273"/>
      <c r="AD440" s="273"/>
      <c r="AE440" s="273"/>
      <c r="AF440" s="273"/>
    </row>
    <row r="441" spans="2:32" ht="15.5" x14ac:dyDescent="0.35">
      <c r="B441" s="72"/>
      <c r="C441" s="115"/>
      <c r="D441" s="115"/>
      <c r="E441" s="115"/>
      <c r="F441" s="115"/>
      <c r="G441" s="115"/>
      <c r="H441" s="115"/>
      <c r="I441" s="115"/>
      <c r="J441" s="115"/>
      <c r="K441" s="115"/>
      <c r="L441" s="70"/>
      <c r="M441" s="163"/>
      <c r="N441" s="68"/>
      <c r="O441" s="68"/>
      <c r="P441" s="68"/>
      <c r="Q441" s="68"/>
      <c r="R441" s="68"/>
      <c r="S441" s="68"/>
      <c r="T441" s="68"/>
      <c r="U441" s="68"/>
      <c r="V441" s="68"/>
      <c r="W441" s="68"/>
      <c r="X441" s="68"/>
      <c r="Y441" s="68"/>
      <c r="Z441" s="68"/>
      <c r="AA441" s="68"/>
      <c r="AB441" s="68"/>
      <c r="AC441" s="68"/>
      <c r="AD441" s="68"/>
      <c r="AE441" s="68"/>
      <c r="AF441" s="68"/>
    </row>
    <row r="442" spans="2:32" ht="43.5" x14ac:dyDescent="0.35">
      <c r="B442" s="96" t="s">
        <v>270</v>
      </c>
      <c r="C442" s="96" t="s">
        <v>306</v>
      </c>
      <c r="D442" s="96" t="s">
        <v>315</v>
      </c>
      <c r="E442" s="96" t="s">
        <v>278</v>
      </c>
      <c r="F442" s="96" t="s">
        <v>279</v>
      </c>
      <c r="G442" s="96" t="s">
        <v>297</v>
      </c>
      <c r="H442" s="96" t="s">
        <v>288</v>
      </c>
    </row>
    <row r="443" spans="2:32" x14ac:dyDescent="0.35">
      <c r="B443" s="157" t="str">
        <f>VLOOKUP("UK"&amp;COUNTA($B$442:B442),Background!$H$8:$I$14,2,FALSE)</f>
        <v>England</v>
      </c>
      <c r="C443" s="133">
        <f>SUMIF('Calculation of Emissions'!B:B, 'Summary and Analysis'!B443, 'Calculation of Emissions'!AC:AC)</f>
        <v>318.9401185598</v>
      </c>
      <c r="D443" s="134">
        <f t="shared" ref="D443:D449" si="81">C443/$C$450</f>
        <v>0.90532257062987131</v>
      </c>
      <c r="E443" s="112">
        <f t="shared" ref="E443:E448" si="82">C443/$C$15</f>
        <v>2.2049574528152521E-2</v>
      </c>
      <c r="F443" s="135">
        <f>SUMIF('Calculation of Emissions'!B:B, 'Summary and Analysis'!B443, 'Calculation of Emissions'!E:E)</f>
        <v>1323</v>
      </c>
      <c r="G443" s="112">
        <f t="shared" ref="G443:G449" si="83">F443/$F$450</f>
        <v>0.86868023637557457</v>
      </c>
      <c r="H443" s="112">
        <f>F443/$F$15</f>
        <v>8.9410015543691282E-2</v>
      </c>
    </row>
    <row r="444" spans="2:32" x14ac:dyDescent="0.35">
      <c r="B444" s="157" t="str">
        <f>VLOOKUP("UK"&amp;COUNTA($B$442:B443),Background!$H$8:$I$14,2,FALSE)</f>
        <v>Guernsey</v>
      </c>
      <c r="C444" s="136">
        <f>SUMIF('Calculation of Emissions'!B:B, 'Summary and Analysis'!B444, 'Calculation of Emissions'!AC:AC)</f>
        <v>0.32127340930553661</v>
      </c>
      <c r="D444" s="137">
        <f t="shared" si="81"/>
        <v>9.119456972076621E-4</v>
      </c>
      <c r="E444" s="116">
        <f t="shared" si="82"/>
        <v>2.2210884019182644E-5</v>
      </c>
      <c r="F444" s="138">
        <f>SUMIF('Calculation of Emissions'!B:B, 'Summary and Analysis'!B444, 'Calculation of Emissions'!E:E)</f>
        <v>1</v>
      </c>
      <c r="G444" s="116">
        <f t="shared" si="83"/>
        <v>6.5659881812212733E-4</v>
      </c>
      <c r="H444" s="116">
        <f t="shared" ref="H444:H448" si="84">F444/$F$15</f>
        <v>6.75812664729337E-5</v>
      </c>
    </row>
    <row r="445" spans="2:32" x14ac:dyDescent="0.35">
      <c r="B445" s="157" t="str">
        <f>VLOOKUP("UK"&amp;COUNTA($B$442:B444),Background!$H$8:$I$14,2,FALSE)</f>
        <v>Isle of Man</v>
      </c>
      <c r="C445" s="136">
        <f>SUMIF('Calculation of Emissions'!B:B, 'Summary and Analysis'!B445, 'Calculation of Emissions'!AC:AC)</f>
        <v>0.67923784242768326</v>
      </c>
      <c r="D445" s="137">
        <f t="shared" si="81"/>
        <v>1.9280401360370751E-3</v>
      </c>
      <c r="E445" s="116">
        <f t="shared" si="82"/>
        <v>4.6958361640361063E-5</v>
      </c>
      <c r="F445" s="138">
        <f>SUMIF('Calculation of Emissions'!B:B, 'Summary and Analysis'!B445, 'Calculation of Emissions'!E:E)</f>
        <v>5</v>
      </c>
      <c r="G445" s="116">
        <f t="shared" si="83"/>
        <v>3.2829940906106371E-3</v>
      </c>
      <c r="H445" s="116">
        <f t="shared" si="84"/>
        <v>3.3790633236466852E-4</v>
      </c>
    </row>
    <row r="446" spans="2:32" x14ac:dyDescent="0.35">
      <c r="B446" s="157" t="str">
        <f>VLOOKUP("UK"&amp;COUNTA($B$442:B445),Background!$H$8:$I$14,2,FALSE)</f>
        <v>Jersey</v>
      </c>
      <c r="C446" s="136">
        <f>SUMIF('Calculation of Emissions'!B:B, 'Summary and Analysis'!B446, 'Calculation of Emissions'!AC:AC)</f>
        <v>1.3217693052621464</v>
      </c>
      <c r="D446" s="137">
        <f t="shared" si="81"/>
        <v>3.7518879425487597E-3</v>
      </c>
      <c r="E446" s="116">
        <f t="shared" si="82"/>
        <v>9.1379068073988971E-5</v>
      </c>
      <c r="F446" s="138">
        <f>SUMIF('Calculation of Emissions'!B:B, 'Summary and Analysis'!B446, 'Calculation of Emissions'!E:E)</f>
        <v>4</v>
      </c>
      <c r="G446" s="116">
        <f t="shared" si="83"/>
        <v>2.6263952724885093E-3</v>
      </c>
      <c r="H446" s="116">
        <f t="shared" si="84"/>
        <v>2.703250658917348E-4</v>
      </c>
    </row>
    <row r="447" spans="2:32" x14ac:dyDescent="0.35">
      <c r="B447" s="157" t="str">
        <f>VLOOKUP("UK"&amp;COUNTA($B$442:B446),Background!$H$8:$I$14,2,FALSE)</f>
        <v>Northern Ireland</v>
      </c>
      <c r="C447" s="136">
        <f>SUMIF('Calculation of Emissions'!B:B, 'Summary and Analysis'!B447, 'Calculation of Emissions'!AC:AC)</f>
        <v>20.299257329652818</v>
      </c>
      <c r="D447" s="137">
        <f t="shared" si="81"/>
        <v>5.7620144842684198E-2</v>
      </c>
      <c r="E447" s="116">
        <f t="shared" si="82"/>
        <v>1.4033668432101144E-3</v>
      </c>
      <c r="F447" s="138">
        <f>SUMIF('Calculation of Emissions'!B:B, 'Summary and Analysis'!B447, 'Calculation of Emissions'!E:E)</f>
        <v>145</v>
      </c>
      <c r="G447" s="116">
        <f t="shared" si="83"/>
        <v>9.5206828627708476E-2</v>
      </c>
      <c r="H447" s="116">
        <f t="shared" si="84"/>
        <v>9.7992836385753877E-3</v>
      </c>
    </row>
    <row r="448" spans="2:32" x14ac:dyDescent="0.35">
      <c r="B448" s="157" t="str">
        <f>VLOOKUP("UK"&amp;COUNTA($B$442:B447),Background!$H$8:$I$14,2,FALSE)</f>
        <v>Wales</v>
      </c>
      <c r="C448" s="148">
        <f>SUMIF('Calculation of Emissions'!B:B, 'Summary and Analysis'!B448, 'Calculation of Emissions'!AC:AC)</f>
        <v>10.73279517414915</v>
      </c>
      <c r="D448" s="144">
        <f t="shared" si="81"/>
        <v>3.0465410751651031E-2</v>
      </c>
      <c r="E448" s="145">
        <f t="shared" si="82"/>
        <v>7.4199999722965489E-4</v>
      </c>
      <c r="F448" s="149">
        <f>SUMIF('Calculation of Emissions'!B:B, 'Summary and Analysis'!B448, 'Calculation of Emissions'!E:E)</f>
        <v>45</v>
      </c>
      <c r="G448" s="145">
        <f t="shared" si="83"/>
        <v>2.9546946815495731E-2</v>
      </c>
      <c r="H448" s="145">
        <f t="shared" si="84"/>
        <v>3.0411569912820167E-3</v>
      </c>
    </row>
    <row r="449" spans="2:8" ht="29.5" thickBot="1" x14ac:dyDescent="0.4">
      <c r="B449" s="160" t="s">
        <v>220</v>
      </c>
      <c r="C449" s="150">
        <f>SUMIF('Calculation of Emissions'!B:B, 'Summary and Analysis'!B449, 'Calculation of Emissions'!AC:AC)</f>
        <v>0</v>
      </c>
      <c r="D449" s="151">
        <f t="shared" si="81"/>
        <v>0</v>
      </c>
      <c r="E449" s="151">
        <f t="shared" ref="E449" si="85">C449/$C$15</f>
        <v>0</v>
      </c>
      <c r="F449" s="150">
        <f>SUMIF('Calculation of Emissions'!B:B, 'Summary and Analysis'!B449, 'Calculation of Emissions'!E:E)</f>
        <v>0</v>
      </c>
      <c r="G449" s="151">
        <f t="shared" si="83"/>
        <v>0</v>
      </c>
      <c r="H449" s="151">
        <f t="shared" ref="H449" si="86">F449/$F$15</f>
        <v>0</v>
      </c>
    </row>
    <row r="450" spans="2:8" ht="15" thickTop="1" x14ac:dyDescent="0.35">
      <c r="B450" s="158" t="s">
        <v>268</v>
      </c>
      <c r="C450" s="125">
        <f>SUM(C443:C449)</f>
        <v>352.29445162059733</v>
      </c>
      <c r="D450" s="95"/>
      <c r="E450" s="95"/>
      <c r="F450" s="125">
        <f>SUM(F443:F449)</f>
        <v>1523</v>
      </c>
      <c r="G450" s="95"/>
      <c r="H450" s="95"/>
    </row>
  </sheetData>
  <mergeCells count="17">
    <mergeCell ref="B4:AF4"/>
    <mergeCell ref="B97:AF97"/>
    <mergeCell ref="B176:AF176"/>
    <mergeCell ref="B246:AF246"/>
    <mergeCell ref="B314:AF314"/>
    <mergeCell ref="B27:AF27"/>
    <mergeCell ref="C53:K53"/>
    <mergeCell ref="C64:K64"/>
    <mergeCell ref="C75:K75"/>
    <mergeCell ref="C86:K86"/>
    <mergeCell ref="B29:C29"/>
    <mergeCell ref="E29:E30"/>
    <mergeCell ref="F29:F30"/>
    <mergeCell ref="B320:AF320"/>
    <mergeCell ref="B376:AF376"/>
    <mergeCell ref="B414:AF414"/>
    <mergeCell ref="B440:AF440"/>
  </mergeCells>
  <pageMargins left="0.7" right="0.7" top="0.75" bottom="0.75" header="0.3" footer="0.3"/>
  <pageSetup paperSize="9" orientation="portrait" r:id="rId1"/>
  <cellWatches>
    <cellWatch r="B15"/>
    <cellWatch r="C15"/>
  </cellWatche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76B98895FA7545878F0DE03E89B5CD" ma:contentTypeVersion="13" ma:contentTypeDescription="Create a new document." ma:contentTypeScope="" ma:versionID="32742cf4b9370e9445f2971b3ebb926e">
  <xsd:schema xmlns:xsd="http://www.w3.org/2001/XMLSchema" xmlns:xs="http://www.w3.org/2001/XMLSchema" xmlns:p="http://schemas.microsoft.com/office/2006/metadata/properties" xmlns:ns2="7bdcff64-1f48-4c7c-a40e-8b9b9b46d40d" xmlns:ns3="74c54d21-4ff6-42d1-b7f8-bb1194679672" targetNamespace="http://schemas.microsoft.com/office/2006/metadata/properties" ma:root="true" ma:fieldsID="4135ad99318ecb6d2f02bff468d0036a" ns2:_="" ns3:_="">
    <xsd:import namespace="7bdcff64-1f48-4c7c-a40e-8b9b9b46d40d"/>
    <xsd:import namespace="74c54d21-4ff6-42d1-b7f8-bb119467967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dcff64-1f48-4c7c-a40e-8b9b9b46d4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507c90d-3ac7-4967-848a-ba06276b176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c54d21-4ff6-42d1-b7f8-bb119467967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6f484f5-77e7-4c30-86ee-612427a4608f}" ma:internalName="TaxCatchAll" ma:showField="CatchAllData" ma:web="74c54d21-4ff6-42d1-b7f8-bb119467967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bdcff64-1f48-4c7c-a40e-8b9b9b46d40d">
      <Terms xmlns="http://schemas.microsoft.com/office/infopath/2007/PartnerControls"/>
    </lcf76f155ced4ddcb4097134ff3c332f>
    <TaxCatchAll xmlns="74c54d21-4ff6-42d1-b7f8-bb1194679672"/>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C38266-F30B-4942-B7D5-A36D5A2F6A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dcff64-1f48-4c7c-a40e-8b9b9b46d40d"/>
    <ds:schemaRef ds:uri="74c54d21-4ff6-42d1-b7f8-bb11946796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AEAB9A-9DC8-43D7-ACFB-512041513DBE}">
  <ds:schemaRefs>
    <ds:schemaRef ds:uri="http://purl.org/dc/terms/"/>
    <ds:schemaRef ds:uri="http://schemas.openxmlformats.org/package/2006/metadata/core-properties"/>
    <ds:schemaRef ds:uri="http://www.w3.org/XML/1998/namespace"/>
    <ds:schemaRef ds:uri="7bdcff64-1f48-4c7c-a40e-8b9b9b46d40d"/>
    <ds:schemaRef ds:uri="http://purl.org/dc/dcmitype/"/>
    <ds:schemaRef ds:uri="74c54d21-4ff6-42d1-b7f8-bb1194679672"/>
    <ds:schemaRef ds:uri="http://schemas.microsoft.com/office/2006/documentManagement/types"/>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DE99176D-7172-4708-8DD7-46DE19F982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Page</vt:lpstr>
      <vt:lpstr>Background</vt:lpstr>
      <vt:lpstr>Country and Student Data</vt:lpstr>
      <vt:lpstr>Flight Methodologies</vt:lpstr>
      <vt:lpstr>Emission Factors</vt:lpstr>
      <vt:lpstr>Historical Conversion Factors</vt:lpstr>
      <vt:lpstr>Calculation of Emissions</vt:lpstr>
      <vt:lpstr>Summary and Analysis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Jonsson, Estrid</dc:creator>
  <cp:lastModifiedBy>HEPPLEWHITE, Jake</cp:lastModifiedBy>
  <dcterms:created xsi:type="dcterms:W3CDTF">2022-12-16T10:21:41Z</dcterms:created>
  <dcterms:modified xsi:type="dcterms:W3CDTF">2023-10-03T12:22:27Z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0x0101005E76B98895FA7545878F0DE03E89B5CD</vt:lpwstr>
  </property>
  <property fmtid="{D5CDD505-2E9C-101B-9397-08002B2CF9AE}" pid="3" name="MediaServiceImageTags">
    <vt:lpwstr/>
  </property>
</Properties>
</file>